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0" windowWidth="15480" windowHeight="7755"/>
  </bookViews>
  <sheets>
    <sheet name="Liquid Capital" sheetId="2" r:id="rId1"/>
    <sheet name="1.5 &amp; 3.8" sheetId="3" r:id="rId2"/>
    <sheet name="1.17 (i)" sheetId="5" r:id="rId3"/>
    <sheet name="1.17 (v)" sheetId="6" r:id="rId4"/>
    <sheet name="3.1" sheetId="4" r:id="rId5"/>
  </sheets>
  <calcPr calcId="125725"/>
</workbook>
</file>

<file path=xl/calcChain.xml><?xml version="1.0" encoding="utf-8"?>
<calcChain xmlns="http://schemas.openxmlformats.org/spreadsheetml/2006/main">
  <c r="B12" i="6"/>
  <c r="D11"/>
  <c r="F11" s="1"/>
  <c r="D10"/>
  <c r="F10" s="1"/>
  <c r="D9"/>
  <c r="F9" s="1"/>
  <c r="D8"/>
  <c r="F8" s="1"/>
  <c r="D7"/>
  <c r="F7" s="1"/>
  <c r="D6"/>
  <c r="F6" s="1"/>
  <c r="F5"/>
  <c r="D5"/>
  <c r="D4"/>
  <c r="F4" s="1"/>
  <c r="D3"/>
  <c r="F3" s="1"/>
  <c r="B12" i="5"/>
  <c r="D11"/>
  <c r="F11" s="1"/>
  <c r="D10"/>
  <c r="F10" s="1"/>
  <c r="D9"/>
  <c r="F9" s="1"/>
  <c r="D8"/>
  <c r="F8" s="1"/>
  <c r="D7"/>
  <c r="F7" s="1"/>
  <c r="D6"/>
  <c r="F6" s="1"/>
  <c r="D5"/>
  <c r="F5" s="1"/>
  <c r="D4"/>
  <c r="F4" s="1"/>
  <c r="D3"/>
  <c r="F3" s="1"/>
  <c r="E91" i="2"/>
  <c r="G12" i="3"/>
  <c r="H12"/>
  <c r="G11"/>
  <c r="H11" s="1"/>
  <c r="G10"/>
  <c r="H10" s="1"/>
  <c r="G9"/>
  <c r="H9"/>
  <c r="G8"/>
  <c r="H8"/>
  <c r="B13"/>
  <c r="D5"/>
  <c r="D6"/>
  <c r="D7"/>
  <c r="D8"/>
  <c r="D9"/>
  <c r="D10"/>
  <c r="D11"/>
  <c r="D12"/>
  <c r="D4"/>
  <c r="E87" i="2"/>
  <c r="E77"/>
  <c r="B1" i="4"/>
  <c r="B18"/>
  <c r="C4" s="1"/>
  <c r="D4" s="1"/>
  <c r="F12" i="6" l="1"/>
  <c r="D12"/>
  <c r="F12" i="5"/>
  <c r="D12"/>
  <c r="D13" i="3"/>
  <c r="C17" i="4"/>
  <c r="D17" s="1"/>
  <c r="C13"/>
  <c r="D13" s="1"/>
  <c r="C7"/>
  <c r="D7" s="1"/>
  <c r="C3"/>
  <c r="D3" s="1"/>
  <c r="C10"/>
  <c r="D10" s="1"/>
  <c r="C14"/>
  <c r="D14" s="1"/>
  <c r="C9"/>
  <c r="D9" s="1"/>
  <c r="C11"/>
  <c r="D11" s="1"/>
  <c r="C6"/>
  <c r="D6" s="1"/>
  <c r="C15"/>
  <c r="D15" s="1"/>
  <c r="C5"/>
  <c r="D5" s="1"/>
  <c r="C16"/>
  <c r="D16" s="1"/>
  <c r="C12"/>
  <c r="D12" s="1"/>
  <c r="C8"/>
  <c r="D8" s="1"/>
  <c r="C52" i="2"/>
  <c r="C74"/>
  <c r="E98"/>
  <c r="D98"/>
  <c r="C98"/>
  <c r="E47"/>
  <c r="E46"/>
  <c r="E45"/>
  <c r="E44"/>
  <c r="E43"/>
  <c r="E38"/>
  <c r="E37"/>
  <c r="E70"/>
  <c r="E71"/>
  <c r="E69"/>
  <c r="E60"/>
  <c r="E61"/>
  <c r="E62"/>
  <c r="E63"/>
  <c r="E64"/>
  <c r="E65"/>
  <c r="E66"/>
  <c r="E67"/>
  <c r="E59"/>
  <c r="E57"/>
  <c r="E56"/>
  <c r="E55"/>
  <c r="E50"/>
  <c r="E51"/>
  <c r="E49"/>
  <c r="E36"/>
  <c r="E34"/>
  <c r="E35"/>
  <c r="E33"/>
  <c r="E32"/>
  <c r="E31"/>
  <c r="E30"/>
  <c r="E28"/>
  <c r="E29"/>
  <c r="E26"/>
  <c r="E24"/>
  <c r="H7" i="3"/>
  <c r="H13" s="1"/>
  <c r="H6"/>
  <c r="H5"/>
  <c r="H4"/>
  <c r="G7"/>
  <c r="G6"/>
  <c r="G5"/>
  <c r="G4"/>
  <c r="E25" i="2"/>
  <c r="E22"/>
  <c r="E21"/>
  <c r="E20"/>
  <c r="E18"/>
  <c r="E17"/>
  <c r="E16"/>
  <c r="E13"/>
  <c r="E12"/>
  <c r="E11"/>
  <c r="I6" i="3" l="1"/>
  <c r="J6" s="1"/>
  <c r="I7"/>
  <c r="J7" s="1"/>
  <c r="I11"/>
  <c r="J11" s="1"/>
  <c r="I12"/>
  <c r="J12" s="1"/>
  <c r="I5"/>
  <c r="J5" s="1"/>
  <c r="I9"/>
  <c r="J9" s="1"/>
  <c r="I4"/>
  <c r="J4" s="1"/>
  <c r="I10"/>
  <c r="J10" s="1"/>
  <c r="I8"/>
  <c r="J8" s="1"/>
  <c r="D18" i="4"/>
  <c r="C99" i="2"/>
  <c r="E74"/>
  <c r="E52"/>
  <c r="J13" i="3" l="1"/>
  <c r="E99" i="2"/>
</calcChain>
</file>

<file path=xl/sharedStrings.xml><?xml version="1.0" encoding="utf-8"?>
<sst xmlns="http://schemas.openxmlformats.org/spreadsheetml/2006/main" count="171" uniqueCount="138">
  <si>
    <t>Schedule III</t>
  </si>
  <si>
    <t>[see regulation 6(4)]</t>
  </si>
  <si>
    <t>Monthly statements of liquid capital with the Commission and the securities exchange</t>
  </si>
  <si>
    <t>Computation of Liquid Capital</t>
  </si>
  <si>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</si>
  <si>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</si>
  <si>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</si>
  <si>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</si>
  <si>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</si>
  <si>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</si>
  <si>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</si>
  <si>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</si>
  <si>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</si>
  <si>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</si>
  <si>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</si>
  <si>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</si>
  <si>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</si>
  <si>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</si>
  <si>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</si>
  <si>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</si>
  <si>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</si>
  <si>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</si>
  <si>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</si>
  <si>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other than trade receivables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</si>
  <si>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</si>
  <si>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</si>
  <si>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</si>
  <si>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</si>
  <si>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</si>
  <si>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 Bank Balance-proprietory accounts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</si>
  <si>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</si>
  <si>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</si>
  <si>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</si>
  <si>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</si>
  <si>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</si>
  <si>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</si>
  <si>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</si>
  <si>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</si>
  <si>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</si>
  <si>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</si>
  <si>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</si>
  <si>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</si>
  <si>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</si>
  <si>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</si>
  <si>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</si>
  <si>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</si>
  <si>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</si>
  <si>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</si>
  <si>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</si>
  <si>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</si>
  <si>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</si>
  <si>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iii. Other liabilities as per accounting principles and included in the financial statements</t>
  </si>
  <si>
    <t>Subordinated Loans</t>
  </si>
  <si>
    <t>100% of Subordinated loans which fulfill the conditions specified by SECP are allowed to be deducted</t>
  </si>
  <si>
    <t>Concentration in securites lending and borrowing</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</si>
  <si>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</si>
  <si>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</si>
  <si>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</si>
  <si>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</si>
  <si>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5% of the net position in foreign currency.Net position in foreign currency means the difference of total assets denominated in foreign cuurency less total liabilities denominated in foreign currency</t>
  </si>
  <si>
    <t>Amount Payable under REPO</t>
  </si>
  <si>
    <t>Repo adjustment</t>
  </si>
  <si>
    <t>Concentrated proprietary positions</t>
  </si>
  <si>
    <t>If the market value of any security is between 25% and 51% of the total proprietary positions then 5% of the value of such security .If the market of a security exceeds 51% of the proprietary position,then 10% of the value of such security</t>
  </si>
  <si>
    <t xml:space="preserve">Opening Positions in futures and options </t>
  </si>
  <si>
    <t>i. In case of customer positions, the total margin requiremnets in respect of open postions less the amount of cash deposited by the customer and the value of securites held as  collateral/ pledged with securities exchange after applyiong VaR haircuts</t>
  </si>
  <si>
    <t>ii. In case  of proprietary positions , the total margin requirements in respect of open positions to the extent not already met</t>
  </si>
  <si>
    <t>Short selll positions</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</si>
  <si>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</si>
  <si>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ii. Incase of proprietory positions, the market value of shares sold short in ready market and not yet settled increased by the amount of VAR based haircut less the value of securities pledged as collateral after applying haircuts.</t>
  </si>
  <si>
    <t>Total Ranking Liabilites</t>
  </si>
  <si>
    <t>Calculations Summary of Liquid Capital</t>
  </si>
  <si>
    <t>(i) Adjusted value of Assets (serial number 1.19)</t>
  </si>
  <si>
    <t>(ii) Less: Adjusted value of liabilities (serial number 2.5)</t>
  </si>
  <si>
    <t>(iii) Less: Total ranking liabilities (series number 3.11)</t>
  </si>
  <si>
    <t xml:space="preserve">Total Liabilites </t>
  </si>
  <si>
    <t>Investment in Govt. Securities (150,000*99)</t>
  </si>
  <si>
    <t>OGDC</t>
  </si>
  <si>
    <t>PTC</t>
  </si>
  <si>
    <t>HBL</t>
  </si>
  <si>
    <t>NML</t>
  </si>
  <si>
    <t>Liquid Capital</t>
  </si>
  <si>
    <t>Investment in Debt. Securities</t>
  </si>
  <si>
    <t>Investment in Equity Securities</t>
  </si>
  <si>
    <t>S. No.</t>
  </si>
  <si>
    <r>
      <t xml:space="preserve">(b) in any other case : </t>
    </r>
    <r>
      <rPr>
        <sz val="9"/>
        <color theme="1"/>
        <rFont val="Calibri"/>
        <family val="2"/>
        <scheme val="minor"/>
      </rPr>
      <t>12.5% of the net underwriting commitments</t>
    </r>
  </si>
  <si>
    <r>
      <rPr>
        <b/>
        <sz val="9"/>
        <color theme="1"/>
        <rFont val="Calibri"/>
        <family val="2"/>
        <scheme val="minor"/>
      </rPr>
      <t>Note:</t>
    </r>
    <r>
      <rPr>
        <sz val="9"/>
        <color theme="1"/>
        <rFont val="Calibri"/>
        <family val="2"/>
        <scheme val="minor"/>
      </rPr>
      <t xml:space="preserve"> Commission may issue guidelines and clarifications in respect of the treatment of any component of Liquid Capital including any modification, deletion and inclusion in the calculation of Adjusted value of assets and liabilities to address any practical difficulty.</t>
    </r>
  </si>
  <si>
    <t>Value in
Pak Rupees</t>
  </si>
  <si>
    <t>Net Adjusted
Value</t>
  </si>
  <si>
    <t>Hair Cut /
Adjustments</t>
  </si>
  <si>
    <t>Accrued interest, profit or mark-up on amounts placed with financial institutions or debt securities etc.(Nil)</t>
  </si>
  <si>
    <t>Symbol</t>
  </si>
  <si>
    <t>Rate</t>
  </si>
  <si>
    <t>%</t>
  </si>
  <si>
    <t>VaR</t>
  </si>
  <si>
    <t>Net Rate</t>
  </si>
  <si>
    <t>Net Value</t>
  </si>
  <si>
    <t>3.  Ranking Liabilities Relating to :</t>
  </si>
  <si>
    <t>Concentration in Margin Financing</t>
  </si>
  <si>
    <t>The amount calculated client-to- client basis  by which any amount receivable from any of the financees exceed 10% of the aggregate of amounts receivable from total financees.</t>
  </si>
  <si>
    <t xml:space="preserve">Amount
Receivable </t>
  </si>
  <si>
    <t>Client Code
Financee</t>
  </si>
  <si>
    <t>Amount to
Include in LC</t>
  </si>
  <si>
    <t>The amount by which the aggregate of:
(i) Amount deposited by the borrower with NCCPL
(Ii) Cash margins paid and
(iii) The market value of securities pledged as margins exceed the 110% of the market value of shares borrowed</t>
  </si>
  <si>
    <r>
      <t xml:space="preserve">(a) in the case of right issuse : </t>
    </r>
    <r>
      <rPr>
        <u/>
        <sz val="9"/>
        <color theme="1"/>
        <rFont val="Calibri"/>
        <family val="2"/>
        <scheme val="minor"/>
      </rPr>
      <t xml:space="preserve"> </t>
    </r>
    <r>
      <rPr>
        <sz val="9"/>
        <color theme="1"/>
        <rFont val="Calibri"/>
        <family val="2"/>
        <scheme val="minor"/>
      </rPr>
      <t>if the market value of securites is less than or equal to the subscription price;
the aggregate of:
(i) the 50% of Haircut multiplied by the underwriting commitments  and
(ii) the value by which the underwriting commitments exceeds the market price of the securities.
In the case of rights issuse where the market price of securities is greater than the subscription price, 5% of the Haircut multiplied by the net underwriting</t>
    </r>
  </si>
  <si>
    <r>
      <rPr>
        <b/>
        <sz val="9"/>
        <color theme="1"/>
        <rFont val="Calibri"/>
        <family val="2"/>
        <scheme val="minor"/>
      </rPr>
      <t>In the case of financier/purchaser</t>
    </r>
    <r>
      <rPr>
        <sz val="9"/>
        <color theme="1"/>
        <rFont val="Calibri"/>
        <family val="2"/>
        <scheme val="minor"/>
      </rPr>
      <t xml:space="preserve"> the total amount receivable under Repo less the 110% of the market value of underlying securites.
</t>
    </r>
    <r>
      <rPr>
        <b/>
        <sz val="9"/>
        <color theme="1"/>
        <rFont val="Calibri"/>
        <family val="2"/>
        <scheme val="minor"/>
      </rPr>
      <t>In the case of financee/seller</t>
    </r>
    <r>
      <rPr>
        <sz val="9"/>
        <color theme="1"/>
        <rFont val="Calibri"/>
        <family val="2"/>
        <scheme val="minor"/>
      </rPr>
      <t xml:space="preserve"> the market value of underlying securities  after applying haircut less the total amount  received ,less value of any securites deposited as collateral by the purchaser after applying haircut less any cash deposited by the purchaser.</t>
    </r>
  </si>
  <si>
    <t>Value</t>
  </si>
  <si>
    <t>No. of
Security</t>
  </si>
  <si>
    <t>Concentrated
%</t>
  </si>
  <si>
    <t>Concentrated
Net Value</t>
  </si>
  <si>
    <t>(1.5)</t>
  </si>
  <si>
    <t>(3.8)</t>
  </si>
  <si>
    <t>PSO</t>
  </si>
  <si>
    <t>KEL</t>
  </si>
  <si>
    <t>PTCL</t>
  </si>
  <si>
    <t>FFC</t>
  </si>
  <si>
    <t>FBL</t>
  </si>
  <si>
    <t>i. If listed 20% or VaR of each securities as computed by the Securites Exchange for respective securities whichever is higher.</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</si>
  <si>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</si>
  <si>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</si>
  <si>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</si>
  <si>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</si>
  <si>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r>
      <t>Amounts receivable against Repo financing.
Amount paid as purchaser under the REPO agreement. (</t>
    </r>
    <r>
      <rPr>
        <b/>
        <i/>
        <sz val="9"/>
        <color theme="1"/>
        <rFont val="Calibri"/>
        <family val="2"/>
        <scheme val="minor"/>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</si>
  <si>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color theme="1"/>
        <rFont val="Calibri"/>
        <family val="2"/>
        <scheme val="minor"/>
      </rPr>
      <t>i. Lower of net balance sheet value or value determined through adjustments.</t>
    </r>
  </si>
  <si>
    <r>
      <t xml:space="preserve">ii. Incase receivables are against margin trading, 5% of the net balance sheet value.
</t>
    </r>
    <r>
      <rPr>
        <b/>
        <i/>
        <sz val="9"/>
        <color theme="1"/>
        <rFont val="Calibri"/>
        <family val="2"/>
        <scheme val="minor"/>
      </rPr>
      <t>ii. Net amount after deducting haircut</t>
    </r>
  </si>
  <si>
    <r>
      <t xml:space="preserve">iii. Incase receivalbes are against securities borrowings under SLB, the amount paid to NCCPL as collateral upon entering into contract,
</t>
    </r>
    <r>
      <rPr>
        <b/>
        <i/>
        <sz val="9"/>
        <color theme="1"/>
        <rFont val="Calibri"/>
        <family val="2"/>
        <scheme val="minor"/>
      </rPr>
      <t>iii. Net amount after deducting haricut</t>
    </r>
  </si>
  <si>
    <r>
      <t xml:space="preserve">iv. Incase of other trade receivables not more than 5 days overdue, 0% of the net balance sheet value.
</t>
    </r>
    <r>
      <rPr>
        <b/>
        <i/>
        <sz val="9"/>
        <color theme="1"/>
        <rFont val="Calibri"/>
        <family val="2"/>
        <scheme val="minor"/>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</si>
  <si>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color theme="1"/>
        <rFont val="Calibri"/>
        <family val="2"/>
        <scheme val="minor"/>
      </rPr>
      <t>v. Lower of net balance sheet value or value determined through adjustments</t>
    </r>
  </si>
  <si>
    <t>VaR Based
Hair Cut</t>
  </si>
  <si>
    <t>1.17 (i)</t>
  </si>
  <si>
    <t>1.17 (v)</t>
  </si>
  <si>
    <t>In case receivables are against margin financing</t>
  </si>
  <si>
    <t>Incase of other trade receivables are overdue, or 5 days or more</t>
  </si>
  <si>
    <t>KHANANI SECURITIES(PVT.) LTD</t>
  </si>
  <si>
    <t>-</t>
  </si>
  <si>
    <t xml:space="preserve">              -</t>
  </si>
  <si>
    <t xml:space="preserve">               -</t>
  </si>
  <si>
    <r>
      <t>As on 31</t>
    </r>
    <r>
      <rPr>
        <b/>
        <i/>
        <sz val="9"/>
        <color theme="1"/>
        <rFont val="Garamond"/>
        <family val="1"/>
      </rPr>
      <t>.12-2016</t>
    </r>
  </si>
</sst>
</file>

<file path=xl/styles.xml><?xml version="1.0" encoding="utf-8"?>
<styleSheet xmlns="http://schemas.openxmlformats.org/spreadsheetml/2006/main">
  <numFmts count="2">
    <numFmt numFmtId="43" formatCode="_(* #,##0.00_);_(* \(#,##0.00\);_(* &quot;-&quot;??_);_(@_)"/>
    <numFmt numFmtId="164" formatCode="_(* #,##0_);_(* \(#,##0\);_(* &quot;-&quot;??_);_(@_)"/>
  </numFmts>
  <fonts count="10">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b/>
      <u/>
      <sz val="9"/>
      <color theme="1"/>
      <name val="Calibri"/>
      <family val="2"/>
      <scheme val="minor"/>
    </font>
    <font>
      <u/>
      <sz val="9"/>
      <color theme="1"/>
      <name val="Calibri"/>
      <family val="2"/>
      <scheme val="minor"/>
    </font>
    <font>
      <b/>
      <sz val="9"/>
      <color theme="0"/>
      <name val="Calibri"/>
      <family val="2"/>
      <scheme val="minor"/>
    </font>
    <font>
      <b/>
      <sz val="9"/>
      <color theme="1"/>
      <name val="Garamond"/>
      <family val="1"/>
    </font>
    <font>
      <b/>
      <i/>
      <sz val="9"/>
      <color theme="1"/>
      <name val="Garamond"/>
      <family val="1"/>
    </font>
  </fonts>
  <fills count="4">
    <fill>
      <patternFill patternType="none"/>
    </fill>
    <fill>
      <patternFill patternType="gray125"/>
    </fill>
    <fill>
      <patternFill patternType="solid">
        <fgColor rgb="FF002060"/>
        <bgColor indexed="64"/>
      </patternFill>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2" fillId="0" borderId="0" xfId="0" applyFont="1"/>
    <xf numFmtId="0" fontId="3" fillId="0" borderId="0" xfId="0" applyFont="1"/>
    <xf numFmtId="164" fontId="3" fillId="0" borderId="0" xfId="1" applyNumberFormat="1" applyFont="1"/>
    <xf numFmtId="0" fontId="2" fillId="0" borderId="1" xfId="0" applyFont="1" applyBorder="1" applyAlignment="1">
      <alignment horizontal="left" vertical="center"/>
    </xf>
    <xf numFmtId="164" fontId="3" fillId="0" borderId="1" xfId="1" applyNumberFormat="1" applyFont="1" applyBorder="1" applyAlignment="1">
      <alignment horizontal="center" vertical="center"/>
    </xf>
    <xf numFmtId="164" fontId="3" fillId="0" borderId="1" xfId="1"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3" fillId="0" borderId="1" xfId="1" applyNumberFormat="1" applyFont="1" applyBorder="1" applyAlignment="1">
      <alignment vertical="center"/>
    </xf>
    <xf numFmtId="0" fontId="3" fillId="0" borderId="0" xfId="0" applyFont="1" applyAlignment="1">
      <alignmen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wrapText="1"/>
    </xf>
    <xf numFmtId="164" fontId="3" fillId="0"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horizontal="center" vertical="center"/>
    </xf>
    <xf numFmtId="0" fontId="7" fillId="2" borderId="5" xfId="0" applyFont="1" applyFill="1" applyBorder="1" applyAlignment="1">
      <alignment horizontal="center" vertical="center"/>
    </xf>
    <xf numFmtId="164" fontId="7" fillId="2" borderId="5"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164" fontId="3" fillId="0" borderId="1" xfId="1" applyNumberFormat="1" applyFont="1" applyBorder="1" applyAlignment="1">
      <alignment horizontal="left" vertical="center" wrapText="1"/>
    </xf>
    <xf numFmtId="43" fontId="3" fillId="0" borderId="1" xfId="0" applyNumberFormat="1"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10" fontId="3" fillId="0" borderId="1" xfId="0" applyNumberFormat="1" applyFont="1" applyBorder="1" applyAlignment="1">
      <alignment vertical="center"/>
    </xf>
    <xf numFmtId="0" fontId="3" fillId="0" borderId="1" xfId="0" applyFont="1" applyBorder="1" applyAlignment="1">
      <alignment vertical="center" wrapText="1"/>
    </xf>
    <xf numFmtId="2" fontId="3" fillId="0" borderId="1" xfId="0" applyNumberFormat="1" applyFont="1" applyBorder="1" applyAlignment="1">
      <alignment horizontal="center" vertical="center"/>
    </xf>
    <xf numFmtId="164" fontId="2" fillId="0" borderId="1" xfId="1" applyNumberFormat="1" applyFont="1" applyBorder="1" applyAlignment="1">
      <alignment vertical="center"/>
    </xf>
    <xf numFmtId="0" fontId="2" fillId="0" borderId="1" xfId="0" applyFont="1" applyBorder="1" applyAlignment="1">
      <alignment horizontal="left" vertical="center"/>
    </xf>
    <xf numFmtId="164" fontId="3" fillId="0" borderId="1" xfId="1" applyNumberFormat="1" applyFont="1" applyBorder="1" applyAlignment="1">
      <alignment vertical="center" wrapText="1"/>
    </xf>
    <xf numFmtId="164" fontId="2" fillId="0" borderId="1" xfId="1" applyNumberFormat="1" applyFont="1" applyBorder="1" applyAlignment="1">
      <alignment vertical="center" wrapText="1"/>
    </xf>
    <xf numFmtId="0" fontId="2"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7" fillId="2" borderId="6" xfId="0" applyFont="1" applyFill="1" applyBorder="1" applyAlignment="1">
      <alignment horizontal="center" vertical="center"/>
    </xf>
    <xf numFmtId="164" fontId="7" fillId="2" borderId="6" xfId="1" applyNumberFormat="1" applyFont="1" applyFill="1" applyBorder="1" applyAlignment="1">
      <alignment horizontal="center" vertical="center"/>
    </xf>
    <xf numFmtId="0" fontId="3" fillId="0" borderId="4" xfId="0" applyFont="1" applyBorder="1" applyAlignment="1">
      <alignment horizontal="left" vertical="center"/>
    </xf>
    <xf numFmtId="164" fontId="3" fillId="0" borderId="4" xfId="1" applyNumberFormat="1" applyFont="1" applyBorder="1" applyAlignment="1">
      <alignment vertical="center"/>
    </xf>
    <xf numFmtId="164" fontId="3" fillId="0" borderId="4" xfId="1" applyNumberFormat="1" applyFont="1" applyBorder="1" applyAlignment="1">
      <alignment horizontal="left" vertical="center"/>
    </xf>
    <xf numFmtId="0" fontId="8" fillId="0" borderId="0" xfId="0" applyFont="1"/>
    <xf numFmtId="10" fontId="3" fillId="0" borderId="4" xfId="0" applyNumberFormat="1" applyFont="1" applyBorder="1" applyAlignment="1">
      <alignment vertical="center"/>
    </xf>
    <xf numFmtId="43" fontId="3" fillId="0" borderId="1" xfId="1" applyFont="1" applyBorder="1" applyAlignment="1">
      <alignment vertical="center"/>
    </xf>
    <xf numFmtId="10" fontId="3" fillId="0" borderId="1" xfId="0" applyNumberFormat="1" applyFont="1" applyBorder="1" applyAlignment="1">
      <alignment vertical="center" wrapText="1"/>
    </xf>
    <xf numFmtId="43" fontId="3" fillId="0" borderId="1" xfId="1" applyFont="1" applyBorder="1" applyAlignment="1">
      <alignment vertical="center" wrapText="1"/>
    </xf>
    <xf numFmtId="43" fontId="3" fillId="0" borderId="1" xfId="1" applyFont="1" applyBorder="1" applyAlignment="1">
      <alignment horizontal="center" vertical="center"/>
    </xf>
    <xf numFmtId="43" fontId="3" fillId="0" borderId="1" xfId="1" applyFont="1" applyFill="1" applyBorder="1" applyAlignment="1">
      <alignment horizontal="center" vertical="center"/>
    </xf>
    <xf numFmtId="0" fontId="7" fillId="2" borderId="6" xfId="0" applyFont="1" applyFill="1" applyBorder="1" applyAlignment="1">
      <alignment horizontal="center" vertical="center" wrapText="1"/>
    </xf>
    <xf numFmtId="0" fontId="3" fillId="0" borderId="1" xfId="0" applyFont="1" applyBorder="1"/>
    <xf numFmtId="164" fontId="3" fillId="0" borderId="1" xfId="1" applyNumberFormat="1" applyFont="1" applyBorder="1"/>
    <xf numFmtId="10" fontId="3" fillId="0" borderId="1" xfId="2" applyNumberFormat="1" applyFont="1" applyBorder="1"/>
    <xf numFmtId="164" fontId="3" fillId="0" borderId="10" xfId="1" applyNumberFormat="1" applyFont="1" applyBorder="1"/>
    <xf numFmtId="0" fontId="3" fillId="0" borderId="1" xfId="0" applyFont="1" applyBorder="1" applyAlignment="1">
      <alignment horizontal="center"/>
    </xf>
    <xf numFmtId="0" fontId="2" fillId="0" borderId="0" xfId="0" applyFont="1" applyAlignment="1">
      <alignment horizontal="center"/>
    </xf>
    <xf numFmtId="0" fontId="3" fillId="0" borderId="0" xfId="0" applyFont="1" applyBorder="1" applyAlignment="1">
      <alignment vertical="center"/>
    </xf>
    <xf numFmtId="0" fontId="2" fillId="0" borderId="0" xfId="0" applyFont="1" applyBorder="1" applyAlignment="1">
      <alignment horizontal="right" vertical="center"/>
    </xf>
    <xf numFmtId="164" fontId="2" fillId="0" borderId="10" xfId="1" applyNumberFormat="1" applyFont="1" applyBorder="1" applyAlignment="1">
      <alignment vertical="center"/>
    </xf>
    <xf numFmtId="9" fontId="3" fillId="0" borderId="1" xfId="0" applyNumberFormat="1" applyFont="1" applyBorder="1"/>
    <xf numFmtId="10" fontId="3" fillId="0" borderId="1" xfId="0" applyNumberFormat="1" applyFont="1" applyBorder="1"/>
    <xf numFmtId="49" fontId="2" fillId="0" borderId="0" xfId="1" applyNumberFormat="1" applyFont="1"/>
    <xf numFmtId="43" fontId="3" fillId="0" borderId="0" xfId="1" applyFont="1"/>
    <xf numFmtId="43" fontId="7" fillId="2" borderId="6" xfId="1" applyFont="1" applyFill="1" applyBorder="1" applyAlignment="1">
      <alignment horizontal="center" vertical="center"/>
    </xf>
    <xf numFmtId="43" fontId="3" fillId="0" borderId="1" xfId="1" applyFont="1" applyBorder="1"/>
    <xf numFmtId="164" fontId="7" fillId="2" borderId="6" xfId="1" applyNumberFormat="1" applyFont="1" applyFill="1" applyBorder="1" applyAlignment="1">
      <alignment horizontal="center" vertical="center" wrapText="1"/>
    </xf>
    <xf numFmtId="0" fontId="2" fillId="0" borderId="0" xfId="0" quotePrefix="1" applyFont="1" applyAlignment="1">
      <alignment horizontal="right"/>
    </xf>
    <xf numFmtId="164" fontId="2" fillId="0" borderId="10" xfId="1" applyNumberFormat="1" applyFont="1" applyBorder="1"/>
    <xf numFmtId="43" fontId="2" fillId="0" borderId="0" xfId="1" applyFont="1"/>
    <xf numFmtId="0" fontId="4" fillId="0" borderId="1" xfId="0" applyFont="1" applyBorder="1" applyAlignment="1">
      <alignmen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2" fontId="2" fillId="0" borderId="7" xfId="0" applyNumberFormat="1" applyFont="1" applyFill="1" applyBorder="1" applyAlignment="1">
      <alignment horizontal="left" vertical="center"/>
    </xf>
    <xf numFmtId="2" fontId="2" fillId="0" borderId="8" xfId="0" applyNumberFormat="1" applyFont="1" applyFill="1" applyBorder="1" applyAlignment="1">
      <alignment horizontal="left" vertical="center"/>
    </xf>
    <xf numFmtId="2" fontId="2" fillId="0" borderId="9" xfId="0" applyNumberFormat="1" applyFont="1" applyFill="1" applyBorder="1" applyAlignment="1">
      <alignment horizontal="left" vertical="center"/>
    </xf>
    <xf numFmtId="0" fontId="2" fillId="3" borderId="5" xfId="0" applyFont="1" applyFill="1" applyBorder="1" applyAlignment="1">
      <alignment horizontal="left" vertical="center"/>
    </xf>
    <xf numFmtId="0" fontId="3" fillId="0" borderId="0" xfId="0" applyFont="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08"/>
  <sheetViews>
    <sheetView showGridLines="0" tabSelected="1" topLeftCell="A51" zoomScaleNormal="100" workbookViewId="0">
      <selection activeCell="C61" sqref="C61"/>
    </sheetView>
  </sheetViews>
  <sheetFormatPr defaultRowHeight="12"/>
  <cols>
    <col min="1" max="1" width="6.140625" style="2" customWidth="1"/>
    <col min="2" max="2" width="83.42578125" style="2" customWidth="1"/>
    <col min="3" max="3" width="12" style="3" customWidth="1"/>
    <col min="4" max="4" width="10.7109375" style="2" bestFit="1" customWidth="1"/>
    <col min="5" max="5" width="12" style="3" bestFit="1" customWidth="1"/>
    <col min="6" max="16384" width="9.140625" style="2"/>
  </cols>
  <sheetData>
    <row r="1" spans="1:5">
      <c r="A1" s="40" t="s">
        <v>0</v>
      </c>
    </row>
    <row r="2" spans="1:5">
      <c r="A2" s="40" t="s">
        <v>1</v>
      </c>
    </row>
    <row r="3" spans="1:5">
      <c r="A3" s="40"/>
    </row>
    <row r="4" spans="1:5">
      <c r="A4" s="40" t="s">
        <v>2</v>
      </c>
    </row>
    <row r="5" spans="1:5">
      <c r="A5" s="40" t="s">
        <v>133</v>
      </c>
    </row>
    <row r="6" spans="1:5">
      <c r="A6" s="40" t="s">
        <v>3</v>
      </c>
    </row>
    <row r="7" spans="1:5">
      <c r="A7" s="40" t="s">
        <v>137</v>
      </c>
    </row>
    <row r="9" spans="1:5" ht="24">
      <c r="A9" s="16" t="s">
        <v>84</v>
      </c>
      <c r="B9" s="16" t="s">
        <v>4</v>
      </c>
      <c r="C9" s="17" t="s">
        <v>87</v>
      </c>
      <c r="D9" s="18" t="s">
        <v>89</v>
      </c>
      <c r="E9" s="17" t="s">
        <v>88</v>
      </c>
    </row>
    <row r="10" spans="1:5">
      <c r="A10" s="83" t="s">
        <v>5</v>
      </c>
      <c r="B10" s="83"/>
      <c r="C10" s="83"/>
      <c r="D10" s="83"/>
      <c r="E10" s="83"/>
    </row>
    <row r="11" spans="1:5">
      <c r="A11" s="34">
        <v>1.1000000000000001</v>
      </c>
      <c r="B11" s="37" t="s">
        <v>6</v>
      </c>
      <c r="C11" s="38">
        <v>750691</v>
      </c>
      <c r="D11" s="41">
        <v>1</v>
      </c>
      <c r="E11" s="39">
        <f>C11-(C11*D11)</f>
        <v>0</v>
      </c>
    </row>
    <row r="12" spans="1:5">
      <c r="A12" s="8">
        <v>1.2</v>
      </c>
      <c r="B12" s="7" t="s">
        <v>7</v>
      </c>
      <c r="C12" s="9">
        <v>5000000</v>
      </c>
      <c r="D12" s="23">
        <v>1</v>
      </c>
      <c r="E12" s="6">
        <f>C12-(C12*D12)</f>
        <v>0</v>
      </c>
    </row>
    <row r="13" spans="1:5">
      <c r="A13" s="8">
        <v>1.3</v>
      </c>
      <c r="B13" s="7" t="s">
        <v>76</v>
      </c>
      <c r="C13" s="9"/>
      <c r="D13" s="9"/>
      <c r="E13" s="6">
        <f>D13</f>
        <v>0</v>
      </c>
    </row>
    <row r="14" spans="1:5">
      <c r="A14" s="85">
        <v>1.4</v>
      </c>
      <c r="B14" s="4" t="s">
        <v>82</v>
      </c>
      <c r="C14" s="9"/>
      <c r="D14" s="20"/>
      <c r="E14" s="6"/>
    </row>
    <row r="15" spans="1:5">
      <c r="A15" s="85"/>
      <c r="B15" s="21" t="s">
        <v>8</v>
      </c>
      <c r="C15" s="9"/>
      <c r="D15" s="22"/>
      <c r="E15" s="6"/>
    </row>
    <row r="16" spans="1:5">
      <c r="A16" s="85"/>
      <c r="B16" s="22" t="s">
        <v>9</v>
      </c>
      <c r="C16" s="9">
        <v>0</v>
      </c>
      <c r="D16" s="23">
        <v>0.05</v>
      </c>
      <c r="E16" s="6">
        <f>C16-(C16*D16)</f>
        <v>0</v>
      </c>
    </row>
    <row r="17" spans="1:8">
      <c r="A17" s="85"/>
      <c r="B17" s="22" t="s">
        <v>10</v>
      </c>
      <c r="C17" s="9">
        <v>0</v>
      </c>
      <c r="D17" s="23">
        <v>7.4999999999999997E-2</v>
      </c>
      <c r="E17" s="6">
        <f>C17-(C17*D17)</f>
        <v>0</v>
      </c>
    </row>
    <row r="18" spans="1:8">
      <c r="A18" s="85"/>
      <c r="B18" s="22" t="s">
        <v>11</v>
      </c>
      <c r="C18" s="9">
        <v>0</v>
      </c>
      <c r="D18" s="23">
        <v>0.1</v>
      </c>
      <c r="E18" s="6">
        <f>C18-(C18*D18)</f>
        <v>0</v>
      </c>
    </row>
    <row r="19" spans="1:8">
      <c r="A19" s="85"/>
      <c r="B19" s="21" t="s">
        <v>12</v>
      </c>
      <c r="C19" s="9"/>
      <c r="D19" s="23"/>
      <c r="E19" s="6"/>
    </row>
    <row r="20" spans="1:8">
      <c r="A20" s="85"/>
      <c r="B20" s="22" t="s">
        <v>13</v>
      </c>
      <c r="C20" s="9">
        <v>0</v>
      </c>
      <c r="D20" s="23">
        <v>0.1</v>
      </c>
      <c r="E20" s="6">
        <f>C20-(C20*D20)</f>
        <v>0</v>
      </c>
    </row>
    <row r="21" spans="1:8">
      <c r="A21" s="85"/>
      <c r="B21" s="22" t="s">
        <v>14</v>
      </c>
      <c r="C21" s="9">
        <v>0</v>
      </c>
      <c r="D21" s="23">
        <v>0.125</v>
      </c>
      <c r="E21" s="6">
        <f>C21-(C21*D21)</f>
        <v>0</v>
      </c>
    </row>
    <row r="22" spans="1:8">
      <c r="A22" s="85"/>
      <c r="B22" s="22" t="s">
        <v>15</v>
      </c>
      <c r="C22" s="5">
        <v>0</v>
      </c>
      <c r="D22" s="23">
        <v>0.15</v>
      </c>
      <c r="E22" s="6">
        <f>C22-(C22*D22)</f>
        <v>0</v>
      </c>
    </row>
    <row r="23" spans="1:8">
      <c r="A23" s="85">
        <v>1.5</v>
      </c>
      <c r="B23" s="4" t="s">
        <v>83</v>
      </c>
      <c r="C23" s="6"/>
      <c r="D23" s="24"/>
      <c r="E23" s="6"/>
    </row>
    <row r="24" spans="1:8" ht="24">
      <c r="A24" s="85"/>
      <c r="B24" s="24" t="s">
        <v>16</v>
      </c>
      <c r="C24" s="6">
        <v>0</v>
      </c>
      <c r="D24" s="9">
        <v>0</v>
      </c>
      <c r="E24" s="6">
        <f>D24</f>
        <v>0</v>
      </c>
    </row>
    <row r="25" spans="1:8">
      <c r="A25" s="85"/>
      <c r="B25" s="22" t="s">
        <v>17</v>
      </c>
      <c r="C25" s="6">
        <v>0</v>
      </c>
      <c r="D25" s="23">
        <v>1</v>
      </c>
      <c r="E25" s="6">
        <f>C25-(C25*D25)</f>
        <v>0</v>
      </c>
    </row>
    <row r="26" spans="1:8">
      <c r="A26" s="8">
        <v>1.6</v>
      </c>
      <c r="B26" s="7" t="s">
        <v>18</v>
      </c>
      <c r="C26" s="6">
        <v>0</v>
      </c>
      <c r="D26" s="23">
        <v>1</v>
      </c>
      <c r="E26" s="6">
        <f>C26-(C26*D26)</f>
        <v>0</v>
      </c>
    </row>
    <row r="27" spans="1:8">
      <c r="A27" s="68">
        <v>1.7</v>
      </c>
      <c r="B27" s="4" t="s">
        <v>19</v>
      </c>
      <c r="C27" s="6"/>
      <c r="D27" s="43"/>
      <c r="E27" s="6"/>
    </row>
    <row r="28" spans="1:8" ht="24">
      <c r="A28" s="70"/>
      <c r="B28" s="24" t="s">
        <v>117</v>
      </c>
      <c r="C28" s="6">
        <v>0</v>
      </c>
      <c r="D28" s="9">
        <v>0</v>
      </c>
      <c r="E28" s="6">
        <f>D28</f>
        <v>0</v>
      </c>
    </row>
    <row r="29" spans="1:8">
      <c r="A29" s="69"/>
      <c r="B29" s="22" t="s">
        <v>20</v>
      </c>
      <c r="C29" s="6">
        <v>0</v>
      </c>
      <c r="D29" s="23">
        <v>1</v>
      </c>
      <c r="E29" s="6">
        <f>C29-(C29*D29)</f>
        <v>0</v>
      </c>
    </row>
    <row r="30" spans="1:8" ht="24">
      <c r="A30" s="8">
        <v>1.8</v>
      </c>
      <c r="B30" s="11" t="s">
        <v>118</v>
      </c>
      <c r="C30" s="9">
        <v>409809</v>
      </c>
      <c r="D30" s="23">
        <v>1</v>
      </c>
      <c r="E30" s="6">
        <f>C30-(C30*D30)</f>
        <v>0</v>
      </c>
      <c r="F30" s="10"/>
      <c r="G30" s="10"/>
      <c r="H30" s="10"/>
    </row>
    <row r="31" spans="1:8">
      <c r="A31" s="8">
        <v>1.9</v>
      </c>
      <c r="B31" s="7" t="s">
        <v>119</v>
      </c>
      <c r="C31" s="9">
        <v>7400000</v>
      </c>
      <c r="D31" s="42">
        <v>0</v>
      </c>
      <c r="E31" s="6">
        <f>C31</f>
        <v>7400000</v>
      </c>
    </row>
    <row r="32" spans="1:8">
      <c r="A32" s="25">
        <v>1.1000000000000001</v>
      </c>
      <c r="B32" s="11" t="s">
        <v>120</v>
      </c>
      <c r="C32" s="9">
        <v>0</v>
      </c>
      <c r="D32" s="42">
        <v>0</v>
      </c>
      <c r="E32" s="6">
        <f>C32</f>
        <v>0</v>
      </c>
    </row>
    <row r="33" spans="1:5">
      <c r="A33" s="8">
        <v>1.1100000000000001</v>
      </c>
      <c r="B33" s="7" t="s">
        <v>21</v>
      </c>
      <c r="C33" s="9">
        <v>0</v>
      </c>
      <c r="D33" s="23">
        <v>1</v>
      </c>
      <c r="E33" s="6">
        <f>C33-(C33*D33)</f>
        <v>0</v>
      </c>
    </row>
    <row r="34" spans="1:5" ht="24">
      <c r="A34" s="68">
        <v>1.1200000000000001</v>
      </c>
      <c r="B34" s="11" t="s">
        <v>90</v>
      </c>
      <c r="C34" s="6">
        <v>0</v>
      </c>
      <c r="D34" s="42">
        <v>0</v>
      </c>
      <c r="E34" s="6">
        <f>C34</f>
        <v>0</v>
      </c>
    </row>
    <row r="35" spans="1:5">
      <c r="A35" s="69"/>
      <c r="B35" s="24" t="s">
        <v>22</v>
      </c>
      <c r="C35" s="6">
        <v>0</v>
      </c>
      <c r="D35" s="23">
        <v>1</v>
      </c>
      <c r="E35" s="6">
        <f>C35-(C35*D35)</f>
        <v>0</v>
      </c>
    </row>
    <row r="36" spans="1:5">
      <c r="A36" s="8">
        <v>1.1299999999999999</v>
      </c>
      <c r="B36" s="11" t="s">
        <v>121</v>
      </c>
      <c r="C36" s="9">
        <v>0</v>
      </c>
      <c r="D36" s="42">
        <v>0</v>
      </c>
      <c r="E36" s="6">
        <f>C36</f>
        <v>0</v>
      </c>
    </row>
    <row r="37" spans="1:5" ht="36">
      <c r="A37" s="33">
        <v>1.1399999999999999</v>
      </c>
      <c r="B37" s="11" t="s">
        <v>122</v>
      </c>
      <c r="C37" s="9">
        <v>0</v>
      </c>
      <c r="D37" s="42">
        <v>0</v>
      </c>
      <c r="E37" s="6">
        <f>C37</f>
        <v>0</v>
      </c>
    </row>
    <row r="38" spans="1:5">
      <c r="A38" s="8">
        <v>1.1499999999999999</v>
      </c>
      <c r="B38" s="11" t="s">
        <v>23</v>
      </c>
      <c r="C38" s="9">
        <v>0</v>
      </c>
      <c r="D38" s="23">
        <v>1</v>
      </c>
      <c r="E38" s="6">
        <f>C38-(C38*D38)</f>
        <v>0</v>
      </c>
    </row>
    <row r="39" spans="1:5">
      <c r="A39" s="68">
        <v>1.1599999999999999</v>
      </c>
      <c r="B39" s="32" t="s">
        <v>24</v>
      </c>
      <c r="C39" s="9"/>
      <c r="D39" s="22"/>
      <c r="E39" s="19"/>
    </row>
    <row r="40" spans="1:5" ht="24">
      <c r="A40" s="69"/>
      <c r="B40" s="24" t="s">
        <v>25</v>
      </c>
      <c r="C40" s="9">
        <v>3028970</v>
      </c>
      <c r="D40" s="28">
        <v>3028970</v>
      </c>
      <c r="E40" s="12" t="s">
        <v>135</v>
      </c>
    </row>
    <row r="41" spans="1:5">
      <c r="A41" s="68">
        <v>1.17</v>
      </c>
      <c r="B41" s="27" t="s">
        <v>26</v>
      </c>
      <c r="C41" s="5"/>
      <c r="D41" s="9"/>
      <c r="E41" s="19"/>
    </row>
    <row r="42" spans="1:5" ht="48">
      <c r="A42" s="70"/>
      <c r="B42" s="24" t="s">
        <v>123</v>
      </c>
      <c r="C42" s="5" t="s">
        <v>134</v>
      </c>
      <c r="D42" s="9" t="s">
        <v>134</v>
      </c>
      <c r="E42" s="12" t="s">
        <v>136</v>
      </c>
    </row>
    <row r="43" spans="1:5" ht="24">
      <c r="A43" s="70"/>
      <c r="B43" s="24" t="s">
        <v>124</v>
      </c>
      <c r="C43" s="5">
        <v>0</v>
      </c>
      <c r="D43" s="23">
        <v>0.05</v>
      </c>
      <c r="E43" s="19">
        <f>C43-(C43*D43)</f>
        <v>0</v>
      </c>
    </row>
    <row r="44" spans="1:5" ht="36">
      <c r="A44" s="70"/>
      <c r="B44" s="24" t="s">
        <v>125</v>
      </c>
      <c r="C44" s="5">
        <v>0</v>
      </c>
      <c r="D44" s="9">
        <v>0</v>
      </c>
      <c r="E44" s="19">
        <f>MIN(D44,C44)</f>
        <v>0</v>
      </c>
    </row>
    <row r="45" spans="1:5" ht="24">
      <c r="A45" s="70"/>
      <c r="B45" s="24" t="s">
        <v>126</v>
      </c>
      <c r="C45" s="5">
        <v>7791072</v>
      </c>
      <c r="D45" s="9">
        <v>0</v>
      </c>
      <c r="E45" s="19">
        <f>C45</f>
        <v>7791072</v>
      </c>
    </row>
    <row r="46" spans="1:5" ht="60">
      <c r="A46" s="70"/>
      <c r="B46" s="24" t="s">
        <v>127</v>
      </c>
      <c r="C46" s="5">
        <v>196695</v>
      </c>
      <c r="D46" s="9">
        <v>196695</v>
      </c>
      <c r="E46" s="19">
        <f>MIN(D46,C46)</f>
        <v>196695</v>
      </c>
    </row>
    <row r="47" spans="1:5">
      <c r="A47" s="69"/>
      <c r="B47" s="67" t="s">
        <v>27</v>
      </c>
      <c r="C47" s="5">
        <v>0</v>
      </c>
      <c r="D47" s="23">
        <v>1</v>
      </c>
      <c r="E47" s="6">
        <f>C47-(C47*D47)</f>
        <v>0</v>
      </c>
    </row>
    <row r="48" spans="1:5">
      <c r="A48" s="68">
        <v>1.18</v>
      </c>
      <c r="B48" s="27" t="s">
        <v>28</v>
      </c>
      <c r="C48" s="9"/>
      <c r="D48" s="12"/>
      <c r="E48" s="19"/>
    </row>
    <row r="49" spans="1:5">
      <c r="A49" s="70"/>
      <c r="B49" s="9" t="s">
        <v>29</v>
      </c>
      <c r="C49" s="9">
        <v>12740372</v>
      </c>
      <c r="D49" s="12">
        <v>0</v>
      </c>
      <c r="E49" s="19">
        <f>C49</f>
        <v>12740372</v>
      </c>
    </row>
    <row r="50" spans="1:5">
      <c r="A50" s="70"/>
      <c r="B50" s="9" t="s">
        <v>30</v>
      </c>
      <c r="C50" s="9">
        <v>6650724</v>
      </c>
      <c r="D50" s="12">
        <v>0</v>
      </c>
      <c r="E50" s="19">
        <f t="shared" ref="E50:E51" si="0">C50</f>
        <v>6650724</v>
      </c>
    </row>
    <row r="51" spans="1:5">
      <c r="A51" s="69"/>
      <c r="B51" s="9" t="s">
        <v>31</v>
      </c>
      <c r="C51" s="9">
        <v>60333</v>
      </c>
      <c r="D51" s="12">
        <v>0</v>
      </c>
      <c r="E51" s="19">
        <f t="shared" si="0"/>
        <v>60333</v>
      </c>
    </row>
    <row r="52" spans="1:5">
      <c r="A52" s="8">
        <v>1.19</v>
      </c>
      <c r="B52" s="4" t="s">
        <v>32</v>
      </c>
      <c r="C52" s="26">
        <f>SUM(C11:C51)</f>
        <v>44028666</v>
      </c>
      <c r="D52" s="22"/>
      <c r="E52" s="26">
        <f>SUM(E11:E51)</f>
        <v>34839196</v>
      </c>
    </row>
    <row r="53" spans="1:5">
      <c r="A53" s="83" t="s">
        <v>33</v>
      </c>
      <c r="B53" s="83"/>
      <c r="C53" s="83"/>
      <c r="D53" s="83"/>
      <c r="E53" s="83"/>
    </row>
    <row r="54" spans="1:5">
      <c r="A54" s="68">
        <v>2.1</v>
      </c>
      <c r="B54" s="27" t="s">
        <v>34</v>
      </c>
      <c r="C54" s="9"/>
      <c r="D54" s="8"/>
      <c r="E54" s="6"/>
    </row>
    <row r="55" spans="1:5">
      <c r="A55" s="70"/>
      <c r="B55" s="28" t="s">
        <v>35</v>
      </c>
      <c r="C55" s="9">
        <v>0</v>
      </c>
      <c r="D55" s="45">
        <v>0</v>
      </c>
      <c r="E55" s="19">
        <f t="shared" ref="E55:E57" si="1">C55</f>
        <v>0</v>
      </c>
    </row>
    <row r="56" spans="1:5">
      <c r="A56" s="70"/>
      <c r="B56" s="28" t="s">
        <v>36</v>
      </c>
      <c r="C56" s="9">
        <v>0</v>
      </c>
      <c r="D56" s="45">
        <v>0</v>
      </c>
      <c r="E56" s="19">
        <f t="shared" si="1"/>
        <v>0</v>
      </c>
    </row>
    <row r="57" spans="1:5">
      <c r="A57" s="69"/>
      <c r="B57" s="28" t="s">
        <v>37</v>
      </c>
      <c r="C57" s="28">
        <v>14050724</v>
      </c>
      <c r="D57" s="45">
        <v>0</v>
      </c>
      <c r="E57" s="19">
        <f t="shared" si="1"/>
        <v>14050724</v>
      </c>
    </row>
    <row r="58" spans="1:5">
      <c r="A58" s="68">
        <v>2.2000000000000002</v>
      </c>
      <c r="B58" s="27" t="s">
        <v>38</v>
      </c>
      <c r="C58" s="9"/>
      <c r="D58" s="45"/>
      <c r="E58" s="6"/>
    </row>
    <row r="59" spans="1:5">
      <c r="A59" s="70"/>
      <c r="B59" s="28" t="s">
        <v>39</v>
      </c>
      <c r="C59" s="9">
        <v>0</v>
      </c>
      <c r="D59" s="45">
        <v>0</v>
      </c>
      <c r="E59" s="19">
        <f t="shared" ref="E59" si="2">C59</f>
        <v>0</v>
      </c>
    </row>
    <row r="60" spans="1:5">
      <c r="A60" s="70"/>
      <c r="B60" s="28" t="s">
        <v>40</v>
      </c>
      <c r="C60" s="9">
        <v>1175822</v>
      </c>
      <c r="D60" s="45">
        <v>0</v>
      </c>
      <c r="E60" s="19">
        <f t="shared" ref="E60:E67" si="3">C60</f>
        <v>1175822</v>
      </c>
    </row>
    <row r="61" spans="1:5">
      <c r="A61" s="70"/>
      <c r="B61" s="28" t="s">
        <v>41</v>
      </c>
      <c r="C61" s="9">
        <v>0</v>
      </c>
      <c r="D61" s="45">
        <v>0</v>
      </c>
      <c r="E61" s="19">
        <f t="shared" si="3"/>
        <v>0</v>
      </c>
    </row>
    <row r="62" spans="1:5">
      <c r="A62" s="70"/>
      <c r="B62" s="28" t="s">
        <v>42</v>
      </c>
      <c r="C62" s="9">
        <v>0</v>
      </c>
      <c r="D62" s="45">
        <v>0</v>
      </c>
      <c r="E62" s="19">
        <f t="shared" si="3"/>
        <v>0</v>
      </c>
    </row>
    <row r="63" spans="1:5">
      <c r="A63" s="70"/>
      <c r="B63" s="28" t="s">
        <v>43</v>
      </c>
      <c r="C63" s="9">
        <v>0</v>
      </c>
      <c r="D63" s="45">
        <v>0</v>
      </c>
      <c r="E63" s="19">
        <f t="shared" si="3"/>
        <v>0</v>
      </c>
    </row>
    <row r="64" spans="1:5">
      <c r="A64" s="70"/>
      <c r="B64" s="28" t="s">
        <v>44</v>
      </c>
      <c r="C64" s="9">
        <v>0</v>
      </c>
      <c r="D64" s="45">
        <v>0</v>
      </c>
      <c r="E64" s="19">
        <f t="shared" si="3"/>
        <v>0</v>
      </c>
    </row>
    <row r="65" spans="1:5">
      <c r="A65" s="70"/>
      <c r="B65" s="28" t="s">
        <v>45</v>
      </c>
      <c r="C65" s="9">
        <v>0</v>
      </c>
      <c r="D65" s="45">
        <v>0</v>
      </c>
      <c r="E65" s="19">
        <f t="shared" si="3"/>
        <v>0</v>
      </c>
    </row>
    <row r="66" spans="1:5">
      <c r="A66" s="70"/>
      <c r="B66" s="28" t="s">
        <v>46</v>
      </c>
      <c r="C66" s="9">
        <v>0</v>
      </c>
      <c r="D66" s="45">
        <v>0</v>
      </c>
      <c r="E66" s="19">
        <f t="shared" si="3"/>
        <v>0</v>
      </c>
    </row>
    <row r="67" spans="1:5">
      <c r="A67" s="69"/>
      <c r="B67" s="28" t="s">
        <v>47</v>
      </c>
      <c r="C67" s="28">
        <v>0</v>
      </c>
      <c r="D67" s="45">
        <v>0</v>
      </c>
      <c r="E67" s="19">
        <f t="shared" si="3"/>
        <v>0</v>
      </c>
    </row>
    <row r="68" spans="1:5">
      <c r="A68" s="68">
        <v>2.2999999999999998</v>
      </c>
      <c r="B68" s="27" t="s">
        <v>48</v>
      </c>
      <c r="C68" s="9"/>
      <c r="D68" s="45"/>
      <c r="E68" s="6"/>
    </row>
    <row r="69" spans="1:5">
      <c r="A69" s="70"/>
      <c r="B69" s="28" t="s">
        <v>49</v>
      </c>
      <c r="C69" s="28">
        <v>0</v>
      </c>
      <c r="D69" s="45">
        <v>0</v>
      </c>
      <c r="E69" s="19">
        <f t="shared" ref="E69" si="4">C69</f>
        <v>0</v>
      </c>
    </row>
    <row r="70" spans="1:5">
      <c r="A70" s="70"/>
      <c r="B70" s="28" t="s">
        <v>50</v>
      </c>
      <c r="C70" s="28">
        <v>0</v>
      </c>
      <c r="D70" s="45">
        <v>0</v>
      </c>
      <c r="E70" s="19">
        <f t="shared" ref="E70:E71" si="5">C70</f>
        <v>0</v>
      </c>
    </row>
    <row r="71" spans="1:5">
      <c r="A71" s="69"/>
      <c r="B71" s="28" t="s">
        <v>51</v>
      </c>
      <c r="C71" s="28">
        <v>0</v>
      </c>
      <c r="D71" s="45">
        <v>0</v>
      </c>
      <c r="E71" s="19">
        <f t="shared" si="5"/>
        <v>0</v>
      </c>
    </row>
    <row r="72" spans="1:5">
      <c r="A72" s="68">
        <v>2.4</v>
      </c>
      <c r="B72" s="27" t="s">
        <v>52</v>
      </c>
      <c r="C72" s="28">
        <v>0</v>
      </c>
      <c r="D72" s="46">
        <v>0</v>
      </c>
      <c r="E72" s="6">
        <v>0</v>
      </c>
    </row>
    <row r="73" spans="1:5">
      <c r="A73" s="69"/>
      <c r="B73" s="24" t="s">
        <v>53</v>
      </c>
      <c r="C73" s="28">
        <v>5452000</v>
      </c>
      <c r="D73" s="44">
        <v>0</v>
      </c>
      <c r="E73" s="6">
        <v>0</v>
      </c>
    </row>
    <row r="74" spans="1:5">
      <c r="A74" s="15">
        <v>2.5</v>
      </c>
      <c r="B74" s="4" t="s">
        <v>75</v>
      </c>
      <c r="C74" s="29">
        <f>SUM(C54:C73)</f>
        <v>20678546</v>
      </c>
      <c r="D74" s="30"/>
      <c r="E74" s="29">
        <f>SUM(E54:E73)</f>
        <v>15226546</v>
      </c>
    </row>
    <row r="75" spans="1:5">
      <c r="A75" s="83" t="s">
        <v>97</v>
      </c>
      <c r="B75" s="83"/>
      <c r="C75" s="83"/>
      <c r="D75" s="83"/>
      <c r="E75" s="83"/>
    </row>
    <row r="76" spans="1:5">
      <c r="A76" s="86">
        <v>3.1</v>
      </c>
      <c r="B76" s="74" t="s">
        <v>98</v>
      </c>
      <c r="C76" s="75"/>
      <c r="D76" s="75"/>
      <c r="E76" s="76"/>
    </row>
    <row r="77" spans="1:5" ht="24">
      <c r="A77" s="87"/>
      <c r="B77" s="24" t="s">
        <v>99</v>
      </c>
      <c r="C77" s="12">
        <v>0</v>
      </c>
      <c r="D77" s="28">
        <v>0</v>
      </c>
      <c r="E77" s="6">
        <f>D77</f>
        <v>0</v>
      </c>
    </row>
    <row r="78" spans="1:5">
      <c r="A78" s="68">
        <v>3.2</v>
      </c>
      <c r="B78" s="77" t="s">
        <v>54</v>
      </c>
      <c r="C78" s="78"/>
      <c r="D78" s="78"/>
      <c r="E78" s="79"/>
    </row>
    <row r="79" spans="1:5" ht="60">
      <c r="A79" s="70"/>
      <c r="B79" s="24" t="s">
        <v>103</v>
      </c>
      <c r="C79" s="5">
        <v>0</v>
      </c>
      <c r="D79" s="9">
        <v>0</v>
      </c>
      <c r="E79" s="19">
        <v>0</v>
      </c>
    </row>
    <row r="80" spans="1:5">
      <c r="A80" s="68">
        <v>3.3</v>
      </c>
      <c r="B80" s="74" t="s">
        <v>55</v>
      </c>
      <c r="C80" s="75"/>
      <c r="D80" s="75"/>
      <c r="E80" s="76"/>
    </row>
    <row r="81" spans="1:5" ht="84">
      <c r="A81" s="70"/>
      <c r="B81" s="31" t="s">
        <v>104</v>
      </c>
      <c r="C81" s="5">
        <v>0</v>
      </c>
      <c r="D81" s="9">
        <v>0</v>
      </c>
      <c r="E81" s="6">
        <v>0</v>
      </c>
    </row>
    <row r="82" spans="1:5">
      <c r="A82" s="69"/>
      <c r="B82" s="31" t="s">
        <v>85</v>
      </c>
      <c r="C82" s="5">
        <v>0</v>
      </c>
      <c r="D82" s="29">
        <v>0</v>
      </c>
      <c r="E82" s="6">
        <v>0</v>
      </c>
    </row>
    <row r="83" spans="1:5">
      <c r="A83" s="68">
        <v>3.4</v>
      </c>
      <c r="B83" s="74" t="s">
        <v>56</v>
      </c>
      <c r="C83" s="75"/>
      <c r="D83" s="75"/>
      <c r="E83" s="76"/>
    </row>
    <row r="84" spans="1:5" ht="24">
      <c r="A84" s="69"/>
      <c r="B84" s="24" t="s">
        <v>57</v>
      </c>
      <c r="C84" s="5">
        <v>0</v>
      </c>
      <c r="D84" s="28">
        <v>0</v>
      </c>
      <c r="E84" s="6">
        <v>0</v>
      </c>
    </row>
    <row r="85" spans="1:5">
      <c r="A85" s="68">
        <v>3.5</v>
      </c>
      <c r="B85" s="74" t="s">
        <v>58</v>
      </c>
      <c r="C85" s="75"/>
      <c r="D85" s="75"/>
      <c r="E85" s="76"/>
    </row>
    <row r="86" spans="1:5" ht="24">
      <c r="A86" s="69"/>
      <c r="B86" s="24" t="s">
        <v>59</v>
      </c>
      <c r="C86" s="5">
        <v>0</v>
      </c>
      <c r="D86" s="28">
        <v>0</v>
      </c>
      <c r="E86" s="6">
        <v>0</v>
      </c>
    </row>
    <row r="87" spans="1:5">
      <c r="A87" s="8">
        <v>3.6</v>
      </c>
      <c r="B87" s="11" t="s">
        <v>60</v>
      </c>
      <c r="C87" s="9">
        <v>0</v>
      </c>
      <c r="D87" s="28">
        <v>0</v>
      </c>
      <c r="E87" s="19">
        <f>C87</f>
        <v>0</v>
      </c>
    </row>
    <row r="88" spans="1:5">
      <c r="A88" s="68">
        <v>3.7</v>
      </c>
      <c r="B88" s="77" t="s">
        <v>61</v>
      </c>
      <c r="C88" s="78"/>
      <c r="D88" s="78"/>
      <c r="E88" s="79"/>
    </row>
    <row r="89" spans="1:5" ht="60">
      <c r="A89" s="69"/>
      <c r="B89" s="24" t="s">
        <v>105</v>
      </c>
      <c r="C89" s="5">
        <v>0</v>
      </c>
      <c r="D89" s="28">
        <v>0</v>
      </c>
      <c r="E89" s="6">
        <v>0</v>
      </c>
    </row>
    <row r="90" spans="1:5">
      <c r="A90" s="68">
        <v>3.8</v>
      </c>
      <c r="B90" s="77" t="s">
        <v>62</v>
      </c>
      <c r="C90" s="78"/>
      <c r="D90" s="78"/>
      <c r="E90" s="79"/>
    </row>
    <row r="91" spans="1:5" ht="36">
      <c r="A91" s="69"/>
      <c r="B91" s="24" t="s">
        <v>63</v>
      </c>
      <c r="C91" s="5">
        <v>0</v>
      </c>
      <c r="D91" s="28">
        <v>0</v>
      </c>
      <c r="E91" s="6">
        <f>D91</f>
        <v>0</v>
      </c>
    </row>
    <row r="92" spans="1:5">
      <c r="A92" s="68">
        <v>3.9</v>
      </c>
      <c r="B92" s="77" t="s">
        <v>64</v>
      </c>
      <c r="C92" s="78"/>
      <c r="D92" s="78"/>
      <c r="E92" s="79"/>
    </row>
    <row r="93" spans="1:5" ht="36">
      <c r="A93" s="70"/>
      <c r="B93" s="24" t="s">
        <v>65</v>
      </c>
      <c r="C93" s="5">
        <v>1827636</v>
      </c>
      <c r="D93" s="9">
        <v>1827636</v>
      </c>
      <c r="E93" s="6">
        <v>1827636</v>
      </c>
    </row>
    <row r="94" spans="1:5" ht="24">
      <c r="A94" s="69"/>
      <c r="B94" s="24" t="s">
        <v>66</v>
      </c>
      <c r="C94" s="5">
        <v>0</v>
      </c>
      <c r="D94" s="28">
        <v>0</v>
      </c>
      <c r="E94" s="6">
        <v>0</v>
      </c>
    </row>
    <row r="95" spans="1:5">
      <c r="A95" s="71">
        <v>3.1</v>
      </c>
      <c r="B95" s="80" t="s">
        <v>67</v>
      </c>
      <c r="C95" s="81"/>
      <c r="D95" s="81"/>
      <c r="E95" s="82"/>
    </row>
    <row r="96" spans="1:5" ht="36">
      <c r="A96" s="72"/>
      <c r="B96" s="24" t="s">
        <v>68</v>
      </c>
      <c r="C96" s="13">
        <v>0</v>
      </c>
      <c r="D96" s="9">
        <v>0</v>
      </c>
      <c r="E96" s="6">
        <v>0</v>
      </c>
    </row>
    <row r="97" spans="1:5" ht="36">
      <c r="A97" s="73"/>
      <c r="B97" s="24" t="s">
        <v>69</v>
      </c>
      <c r="C97" s="13">
        <v>0</v>
      </c>
      <c r="D97" s="28">
        <v>0</v>
      </c>
      <c r="E97" s="6">
        <v>0</v>
      </c>
    </row>
    <row r="98" spans="1:5">
      <c r="A98" s="15">
        <v>3.11</v>
      </c>
      <c r="B98" s="14" t="s">
        <v>70</v>
      </c>
      <c r="C98" s="26">
        <f>SUM(C76:C97)</f>
        <v>1827636</v>
      </c>
      <c r="D98" s="26">
        <f>SUM(D76:D97)</f>
        <v>1827636</v>
      </c>
      <c r="E98" s="26">
        <f>SUM(E76:E97)</f>
        <v>1827636</v>
      </c>
    </row>
    <row r="99" spans="1:5" ht="12.75" thickBot="1">
      <c r="A99" s="54"/>
      <c r="B99" s="55"/>
      <c r="C99" s="56">
        <f>C52-C74-C98</f>
        <v>21522484</v>
      </c>
      <c r="D99" s="55" t="s">
        <v>81</v>
      </c>
      <c r="E99" s="56">
        <f>E52-E74-E98</f>
        <v>17785014</v>
      </c>
    </row>
    <row r="100" spans="1:5" ht="12.75" thickTop="1"/>
    <row r="102" spans="1:5">
      <c r="A102" s="1" t="s">
        <v>71</v>
      </c>
    </row>
    <row r="104" spans="1:5">
      <c r="A104" s="2" t="s">
        <v>72</v>
      </c>
    </row>
    <row r="105" spans="1:5">
      <c r="A105" s="2" t="s">
        <v>73</v>
      </c>
    </row>
    <row r="106" spans="1:5">
      <c r="A106" s="2" t="s">
        <v>74</v>
      </c>
    </row>
    <row r="108" spans="1:5">
      <c r="A108" s="84" t="s">
        <v>86</v>
      </c>
      <c r="B108" s="84"/>
      <c r="C108" s="84"/>
    </row>
  </sheetData>
  <mergeCells count="33">
    <mergeCell ref="A108:C108"/>
    <mergeCell ref="A14:A22"/>
    <mergeCell ref="A23:A25"/>
    <mergeCell ref="A27:A29"/>
    <mergeCell ref="A75:E75"/>
    <mergeCell ref="A53:E53"/>
    <mergeCell ref="A34:A35"/>
    <mergeCell ref="A58:A67"/>
    <mergeCell ref="A68:A71"/>
    <mergeCell ref="A72:A73"/>
    <mergeCell ref="A76:A77"/>
    <mergeCell ref="A78:A79"/>
    <mergeCell ref="A80:A82"/>
    <mergeCell ref="A83:A84"/>
    <mergeCell ref="A85:A86"/>
    <mergeCell ref="A88:A89"/>
    <mergeCell ref="A10:E10"/>
    <mergeCell ref="A39:A40"/>
    <mergeCell ref="A41:A47"/>
    <mergeCell ref="A48:A51"/>
    <mergeCell ref="A54:A57"/>
    <mergeCell ref="A90:A91"/>
    <mergeCell ref="A92:A94"/>
    <mergeCell ref="A95:A97"/>
    <mergeCell ref="B76:E76"/>
    <mergeCell ref="B78:E78"/>
    <mergeCell ref="B80:E80"/>
    <mergeCell ref="B83:E83"/>
    <mergeCell ref="B85:E85"/>
    <mergeCell ref="B88:E88"/>
    <mergeCell ref="B90:E90"/>
    <mergeCell ref="B92:E92"/>
    <mergeCell ref="B95:E95"/>
  </mergeCells>
  <pageMargins left="0.7" right="0.7" top="0.75" bottom="0.75" header="0.3" footer="0.3"/>
  <pageSetup scale="90" orientation="landscape" r:id="rId1"/>
  <ignoredErrors>
    <ignoredError sqref="E34:E35 E33 E45" formula="1"/>
  </ignoredErrors>
</worksheet>
</file>

<file path=xl/worksheets/sheet2.xml><?xml version="1.0" encoding="utf-8"?>
<worksheet xmlns="http://schemas.openxmlformats.org/spreadsheetml/2006/main" xmlns:r="http://schemas.openxmlformats.org/officeDocument/2006/relationships">
  <dimension ref="A1:J14"/>
  <sheetViews>
    <sheetView showGridLines="0" workbookViewId="0">
      <selection activeCell="H23" sqref="H23"/>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6.85546875" style="2" customWidth="1"/>
    <col min="6" max="6" width="6.140625" style="2" bestFit="1" customWidth="1"/>
    <col min="7" max="7" width="9.140625" style="2"/>
    <col min="8" max="8" width="10.7109375" style="3" bestFit="1" customWidth="1"/>
    <col min="9" max="9" width="10.7109375" style="2" bestFit="1" customWidth="1"/>
    <col min="10" max="10" width="10.7109375" style="3" bestFit="1" customWidth="1"/>
    <col min="11" max="16384" width="9.140625" style="2"/>
  </cols>
  <sheetData>
    <row r="1" spans="1:10">
      <c r="A1" s="53">
        <v>1.5</v>
      </c>
      <c r="B1" s="59" t="s">
        <v>83</v>
      </c>
    </row>
    <row r="2" spans="1:10">
      <c r="A2" s="53">
        <v>3.8</v>
      </c>
      <c r="B2" s="59" t="s">
        <v>62</v>
      </c>
    </row>
    <row r="3" spans="1:10" ht="24">
      <c r="A3" s="35" t="s">
        <v>91</v>
      </c>
      <c r="B3" s="63" t="s">
        <v>107</v>
      </c>
      <c r="C3" s="61" t="s">
        <v>92</v>
      </c>
      <c r="D3" s="36" t="s">
        <v>106</v>
      </c>
      <c r="E3" s="35" t="s">
        <v>93</v>
      </c>
      <c r="F3" s="35" t="s">
        <v>94</v>
      </c>
      <c r="G3" s="35" t="s">
        <v>95</v>
      </c>
      <c r="H3" s="36" t="s">
        <v>96</v>
      </c>
      <c r="I3" s="63" t="s">
        <v>108</v>
      </c>
      <c r="J3" s="63" t="s">
        <v>109</v>
      </c>
    </row>
    <row r="4" spans="1:10">
      <c r="A4" s="52" t="s">
        <v>77</v>
      </c>
      <c r="B4" s="49">
        <v>10000000</v>
      </c>
      <c r="C4" s="62">
        <v>9.9</v>
      </c>
      <c r="D4" s="49">
        <f>B4*C4</f>
        <v>99000000</v>
      </c>
      <c r="E4" s="57">
        <v>0.15</v>
      </c>
      <c r="F4" s="58">
        <v>0.22</v>
      </c>
      <c r="G4" s="48">
        <f t="shared" ref="G4:G12" si="0">C4-(MAX(E4,F4)*C4)</f>
        <v>7.7220000000000004</v>
      </c>
      <c r="H4" s="49">
        <f t="shared" ref="H4:H12" si="1">B4*G4</f>
        <v>77220000</v>
      </c>
      <c r="I4" s="50">
        <f>D4/$D$13</f>
        <v>0.267076723858854</v>
      </c>
      <c r="J4" s="49">
        <f>IF(AND(I4&gt;25%,I4&lt;=51%),(D4*5%),IF(I4&gt;51%,D4*10%,0))</f>
        <v>4950000</v>
      </c>
    </row>
    <row r="5" spans="1:10">
      <c r="A5" s="52" t="s">
        <v>78</v>
      </c>
      <c r="B5" s="49">
        <v>1000000</v>
      </c>
      <c r="C5" s="62">
        <v>11.59</v>
      </c>
      <c r="D5" s="49">
        <f t="shared" ref="D5:D12" si="2">B5*C5</f>
        <v>11590000</v>
      </c>
      <c r="E5" s="57">
        <v>0.15</v>
      </c>
      <c r="F5" s="58">
        <v>0.13500000000000001</v>
      </c>
      <c r="G5" s="48">
        <f t="shared" si="0"/>
        <v>9.8514999999999997</v>
      </c>
      <c r="H5" s="49">
        <f t="shared" si="1"/>
        <v>9851500</v>
      </c>
      <c r="I5" s="50">
        <f t="shared" ref="I5:I12" si="3">D5/$D$13</f>
        <v>3.1266860904284016E-2</v>
      </c>
      <c r="J5" s="49">
        <f t="shared" ref="J5:J12" si="4">IF(AND(I5&gt;25%,I5&lt;=51%),(D5*5%),IF(I5&gt;51%,D5*10%,0))</f>
        <v>0</v>
      </c>
    </row>
    <row r="6" spans="1:10">
      <c r="A6" s="52" t="s">
        <v>79</v>
      </c>
      <c r="B6" s="49">
        <v>2000000</v>
      </c>
      <c r="C6" s="62">
        <v>12.1</v>
      </c>
      <c r="D6" s="49">
        <f t="shared" si="2"/>
        <v>24200000</v>
      </c>
      <c r="E6" s="57">
        <v>0.15</v>
      </c>
      <c r="F6" s="58">
        <v>0.16800000000000001</v>
      </c>
      <c r="G6" s="48">
        <f t="shared" si="0"/>
        <v>10.0672</v>
      </c>
      <c r="H6" s="49">
        <f t="shared" si="1"/>
        <v>20134400</v>
      </c>
      <c r="I6" s="50">
        <f t="shared" si="3"/>
        <v>6.5285421387719866E-2</v>
      </c>
      <c r="J6" s="49">
        <f t="shared" si="4"/>
        <v>0</v>
      </c>
    </row>
    <row r="7" spans="1:10">
      <c r="A7" s="52" t="s">
        <v>80</v>
      </c>
      <c r="B7" s="49">
        <v>15000000</v>
      </c>
      <c r="C7" s="62">
        <v>8.1</v>
      </c>
      <c r="D7" s="49">
        <f t="shared" si="2"/>
        <v>121500000</v>
      </c>
      <c r="E7" s="57">
        <v>0.15</v>
      </c>
      <c r="F7" s="58">
        <v>9.0999999999999998E-2</v>
      </c>
      <c r="G7" s="48">
        <f t="shared" si="0"/>
        <v>6.8849999999999998</v>
      </c>
      <c r="H7" s="49">
        <f t="shared" si="1"/>
        <v>103275000</v>
      </c>
      <c r="I7" s="50">
        <f t="shared" si="3"/>
        <v>0.3277759792813208</v>
      </c>
      <c r="J7" s="49">
        <f t="shared" si="4"/>
        <v>6075000</v>
      </c>
    </row>
    <row r="8" spans="1:10">
      <c r="A8" s="52" t="s">
        <v>112</v>
      </c>
      <c r="B8" s="49">
        <v>3000000</v>
      </c>
      <c r="C8" s="62">
        <v>11.6</v>
      </c>
      <c r="D8" s="49">
        <f t="shared" si="2"/>
        <v>34800000</v>
      </c>
      <c r="E8" s="57">
        <v>0.15</v>
      </c>
      <c r="F8" s="58">
        <v>0.14099999999999999</v>
      </c>
      <c r="G8" s="48">
        <f t="shared" si="0"/>
        <v>9.86</v>
      </c>
      <c r="H8" s="49">
        <f t="shared" si="1"/>
        <v>29580000</v>
      </c>
      <c r="I8" s="50">
        <f t="shared" si="3"/>
        <v>9.388151505341534E-2</v>
      </c>
      <c r="J8" s="49">
        <f t="shared" si="4"/>
        <v>0</v>
      </c>
    </row>
    <row r="9" spans="1:10">
      <c r="A9" s="52" t="s">
        <v>113</v>
      </c>
      <c r="B9" s="49">
        <v>1500000</v>
      </c>
      <c r="C9" s="62">
        <v>9.1</v>
      </c>
      <c r="D9" s="49">
        <f t="shared" si="2"/>
        <v>13650000</v>
      </c>
      <c r="E9" s="57">
        <v>0.15</v>
      </c>
      <c r="F9" s="58">
        <v>0.13900000000000001</v>
      </c>
      <c r="G9" s="48">
        <f t="shared" si="0"/>
        <v>7.7349999999999994</v>
      </c>
      <c r="H9" s="49">
        <f t="shared" si="1"/>
        <v>11602500</v>
      </c>
      <c r="I9" s="50">
        <f t="shared" si="3"/>
        <v>3.6824214956296536E-2</v>
      </c>
      <c r="J9" s="49">
        <f t="shared" si="4"/>
        <v>0</v>
      </c>
    </row>
    <row r="10" spans="1:10">
      <c r="A10" s="52" t="s">
        <v>114</v>
      </c>
      <c r="B10" s="49">
        <v>2200000</v>
      </c>
      <c r="C10" s="62">
        <v>8.1</v>
      </c>
      <c r="D10" s="49">
        <f t="shared" si="2"/>
        <v>17820000</v>
      </c>
      <c r="E10" s="57">
        <v>0.15</v>
      </c>
      <c r="F10" s="58">
        <v>0.19500000000000001</v>
      </c>
      <c r="G10" s="48">
        <f t="shared" si="0"/>
        <v>6.5205000000000002</v>
      </c>
      <c r="H10" s="49">
        <f t="shared" si="1"/>
        <v>14345100</v>
      </c>
      <c r="I10" s="50">
        <f t="shared" si="3"/>
        <v>4.8073810294593719E-2</v>
      </c>
      <c r="J10" s="49">
        <f t="shared" si="4"/>
        <v>0</v>
      </c>
    </row>
    <row r="11" spans="1:10">
      <c r="A11" s="52" t="s">
        <v>116</v>
      </c>
      <c r="B11" s="49">
        <v>1400000</v>
      </c>
      <c r="C11" s="62">
        <v>15.1</v>
      </c>
      <c r="D11" s="49">
        <f t="shared" si="2"/>
        <v>21140000</v>
      </c>
      <c r="E11" s="57">
        <v>0.15</v>
      </c>
      <c r="F11" s="58">
        <v>0.14799999999999999</v>
      </c>
      <c r="G11" s="48">
        <f t="shared" si="0"/>
        <v>12.835000000000001</v>
      </c>
      <c r="H11" s="49">
        <f t="shared" si="1"/>
        <v>17969000</v>
      </c>
      <c r="I11" s="50">
        <f t="shared" si="3"/>
        <v>5.7030322650264378E-2</v>
      </c>
      <c r="J11" s="49">
        <f t="shared" si="4"/>
        <v>0</v>
      </c>
    </row>
    <row r="12" spans="1:10">
      <c r="A12" s="52" t="s">
        <v>115</v>
      </c>
      <c r="B12" s="49">
        <v>1900000</v>
      </c>
      <c r="C12" s="62">
        <v>14.2</v>
      </c>
      <c r="D12" s="49">
        <f t="shared" si="2"/>
        <v>26980000</v>
      </c>
      <c r="E12" s="57">
        <v>0.15</v>
      </c>
      <c r="F12" s="58">
        <v>0.254</v>
      </c>
      <c r="G12" s="48">
        <f t="shared" si="0"/>
        <v>10.5932</v>
      </c>
      <c r="H12" s="49">
        <f t="shared" si="1"/>
        <v>20127080</v>
      </c>
      <c r="I12" s="50">
        <f t="shared" si="3"/>
        <v>7.2785151613251317E-2</v>
      </c>
      <c r="J12" s="49">
        <f t="shared" si="4"/>
        <v>0</v>
      </c>
    </row>
    <row r="13" spans="1:10" ht="12.75" thickBot="1">
      <c r="B13" s="65">
        <f>SUM(B4:B12)</f>
        <v>38000000</v>
      </c>
      <c r="C13" s="66"/>
      <c r="D13" s="65">
        <f>SUM(D4:D12)</f>
        <v>370680000</v>
      </c>
      <c r="G13" s="64" t="s">
        <v>110</v>
      </c>
      <c r="H13" s="65">
        <f>SUM(H4:H12)</f>
        <v>304104580</v>
      </c>
      <c r="I13" s="64" t="s">
        <v>111</v>
      </c>
      <c r="J13" s="65">
        <f>SUM(J4:J12)</f>
        <v>11025000</v>
      </c>
    </row>
    <row r="14" spans="1:10" ht="12.75" thickTop="1"/>
  </sheetData>
  <pageMargins left="0.7" right="0.7" top="0.75" bottom="0.75" header="0.3" footer="0.3"/>
  <ignoredErrors>
    <ignoredError sqref="G13 I13" numberStoredAsText="1"/>
  </ignoredErrors>
</worksheet>
</file>

<file path=xl/worksheets/sheet3.xml><?xml version="1.0" encoding="utf-8"?>
<worksheet xmlns="http://schemas.openxmlformats.org/spreadsheetml/2006/main" xmlns:r="http://schemas.openxmlformats.org/officeDocument/2006/relationships">
  <dimension ref="A1:F13"/>
  <sheetViews>
    <sheetView showGridLines="0" workbookViewId="0">
      <selection activeCell="B2" sqref="B2"/>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8.5703125" style="2" bestFit="1" customWidth="1"/>
    <col min="6" max="6" width="10.7109375" style="3" bestFit="1" customWidth="1"/>
    <col min="7" max="16384" width="9.140625" style="2"/>
  </cols>
  <sheetData>
    <row r="1" spans="1:6">
      <c r="A1" s="53" t="s">
        <v>129</v>
      </c>
      <c r="B1" s="59" t="s">
        <v>131</v>
      </c>
    </row>
    <row r="2" spans="1:6" ht="24">
      <c r="A2" s="35" t="s">
        <v>91</v>
      </c>
      <c r="B2" s="63" t="s">
        <v>107</v>
      </c>
      <c r="C2" s="61" t="s">
        <v>92</v>
      </c>
      <c r="D2" s="36" t="s">
        <v>106</v>
      </c>
      <c r="E2" s="47" t="s">
        <v>128</v>
      </c>
      <c r="F2" s="36" t="s">
        <v>96</v>
      </c>
    </row>
    <row r="3" spans="1:6">
      <c r="A3" s="52" t="s">
        <v>77</v>
      </c>
      <c r="B3" s="49">
        <v>1000000</v>
      </c>
      <c r="C3" s="62">
        <v>9.9</v>
      </c>
      <c r="D3" s="49">
        <f>B3*C3</f>
        <v>9900000</v>
      </c>
      <c r="E3" s="58">
        <v>0.22</v>
      </c>
      <c r="F3" s="49">
        <f>D3-(E3*D3)</f>
        <v>7722000</v>
      </c>
    </row>
    <row r="4" spans="1:6">
      <c r="A4" s="52" t="s">
        <v>78</v>
      </c>
      <c r="B4" s="49">
        <v>100000</v>
      </c>
      <c r="C4" s="62">
        <v>11.59</v>
      </c>
      <c r="D4" s="49">
        <f t="shared" ref="D4:D11" si="0">B4*C4</f>
        <v>1159000</v>
      </c>
      <c r="E4" s="58">
        <v>0.13500000000000001</v>
      </c>
      <c r="F4" s="49">
        <f t="shared" ref="F4:F11" si="1">D4-(E4*D4)</f>
        <v>1002535</v>
      </c>
    </row>
    <row r="5" spans="1:6">
      <c r="A5" s="52" t="s">
        <v>79</v>
      </c>
      <c r="B5" s="49">
        <v>200000</v>
      </c>
      <c r="C5" s="62">
        <v>12.1</v>
      </c>
      <c r="D5" s="49">
        <f t="shared" si="0"/>
        <v>2420000</v>
      </c>
      <c r="E5" s="58">
        <v>0.16800000000000001</v>
      </c>
      <c r="F5" s="49">
        <f t="shared" si="1"/>
        <v>2013440</v>
      </c>
    </row>
    <row r="6" spans="1:6">
      <c r="A6" s="52" t="s">
        <v>80</v>
      </c>
      <c r="B6" s="49">
        <v>1500000</v>
      </c>
      <c r="C6" s="62">
        <v>8.1</v>
      </c>
      <c r="D6" s="49">
        <f t="shared" si="0"/>
        <v>12150000</v>
      </c>
      <c r="E6" s="58">
        <v>9.0999999999999998E-2</v>
      </c>
      <c r="F6" s="49">
        <f t="shared" si="1"/>
        <v>11044350</v>
      </c>
    </row>
    <row r="7" spans="1:6">
      <c r="A7" s="52" t="s">
        <v>112</v>
      </c>
      <c r="B7" s="49">
        <v>300000</v>
      </c>
      <c r="C7" s="62">
        <v>11.6</v>
      </c>
      <c r="D7" s="49">
        <f t="shared" si="0"/>
        <v>3480000</v>
      </c>
      <c r="E7" s="58">
        <v>0.14099999999999999</v>
      </c>
      <c r="F7" s="49">
        <f t="shared" si="1"/>
        <v>2989320</v>
      </c>
    </row>
    <row r="8" spans="1:6">
      <c r="A8" s="52" t="s">
        <v>113</v>
      </c>
      <c r="B8" s="49">
        <v>150000</v>
      </c>
      <c r="C8" s="62">
        <v>9.1</v>
      </c>
      <c r="D8" s="49">
        <f t="shared" si="0"/>
        <v>1365000</v>
      </c>
      <c r="E8" s="58">
        <v>0.13900000000000001</v>
      </c>
      <c r="F8" s="49">
        <f t="shared" si="1"/>
        <v>1175265</v>
      </c>
    </row>
    <row r="9" spans="1:6">
      <c r="A9" s="52" t="s">
        <v>114</v>
      </c>
      <c r="B9" s="49">
        <v>220000</v>
      </c>
      <c r="C9" s="62">
        <v>8.1</v>
      </c>
      <c r="D9" s="49">
        <f t="shared" si="0"/>
        <v>1782000</v>
      </c>
      <c r="E9" s="58">
        <v>0.19500000000000001</v>
      </c>
      <c r="F9" s="49">
        <f t="shared" si="1"/>
        <v>1434510</v>
      </c>
    </row>
    <row r="10" spans="1:6">
      <c r="A10" s="52" t="s">
        <v>116</v>
      </c>
      <c r="B10" s="49">
        <v>140000</v>
      </c>
      <c r="C10" s="62">
        <v>15.1</v>
      </c>
      <c r="D10" s="49">
        <f t="shared" si="0"/>
        <v>2114000</v>
      </c>
      <c r="E10" s="58">
        <v>0.14799999999999999</v>
      </c>
      <c r="F10" s="49">
        <f t="shared" si="1"/>
        <v>1801128</v>
      </c>
    </row>
    <row r="11" spans="1:6">
      <c r="A11" s="52" t="s">
        <v>115</v>
      </c>
      <c r="B11" s="49">
        <v>190000</v>
      </c>
      <c r="C11" s="62">
        <v>14.2</v>
      </c>
      <c r="D11" s="49">
        <f t="shared" si="0"/>
        <v>2698000</v>
      </c>
      <c r="E11" s="58">
        <v>0.254</v>
      </c>
      <c r="F11" s="49">
        <f t="shared" si="1"/>
        <v>2012708</v>
      </c>
    </row>
    <row r="12" spans="1:6" ht="12.75" thickBot="1">
      <c r="B12" s="65">
        <f>SUM(B3:B11)</f>
        <v>3800000</v>
      </c>
      <c r="C12" s="66"/>
      <c r="D12" s="65">
        <f>SUM(D3:D11)</f>
        <v>37068000</v>
      </c>
      <c r="F12" s="65">
        <f>SUM(F3:F11)</f>
        <v>31195256</v>
      </c>
    </row>
    <row r="13" spans="1:6" ht="12.75" thickTop="1"/>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3"/>
  <sheetViews>
    <sheetView showGridLines="0" workbookViewId="0">
      <selection activeCell="A2" sqref="A2"/>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8.5703125" style="2" bestFit="1" customWidth="1"/>
    <col min="6" max="6" width="10.7109375" style="3" bestFit="1" customWidth="1"/>
    <col min="7" max="16384" width="9.140625" style="2"/>
  </cols>
  <sheetData>
    <row r="1" spans="1:6">
      <c r="A1" s="53" t="s">
        <v>130</v>
      </c>
      <c r="B1" s="59" t="s">
        <v>132</v>
      </c>
    </row>
    <row r="2" spans="1:6" ht="24">
      <c r="A2" s="35" t="s">
        <v>91</v>
      </c>
      <c r="B2" s="63" t="s">
        <v>107</v>
      </c>
      <c r="C2" s="61" t="s">
        <v>92</v>
      </c>
      <c r="D2" s="36" t="s">
        <v>106</v>
      </c>
      <c r="E2" s="47" t="s">
        <v>128</v>
      </c>
      <c r="F2" s="36" t="s">
        <v>96</v>
      </c>
    </row>
    <row r="3" spans="1:6">
      <c r="A3" s="52" t="s">
        <v>77</v>
      </c>
      <c r="B3" s="49">
        <v>5000000</v>
      </c>
      <c r="C3" s="62">
        <v>9.9</v>
      </c>
      <c r="D3" s="49">
        <f>B3*C3</f>
        <v>49500000</v>
      </c>
      <c r="E3" s="58">
        <v>0.22</v>
      </c>
      <c r="F3" s="49">
        <f>D3-(E3*D3)</f>
        <v>38610000</v>
      </c>
    </row>
    <row r="4" spans="1:6">
      <c r="A4" s="52" t="s">
        <v>78</v>
      </c>
      <c r="B4" s="49">
        <v>500000</v>
      </c>
      <c r="C4" s="62">
        <v>11.59</v>
      </c>
      <c r="D4" s="49">
        <f t="shared" ref="D4:D11" si="0">B4*C4</f>
        <v>5795000</v>
      </c>
      <c r="E4" s="58">
        <v>0.13500000000000001</v>
      </c>
      <c r="F4" s="49">
        <f t="shared" ref="F4:F11" si="1">D4-(E4*D4)</f>
        <v>5012675</v>
      </c>
    </row>
    <row r="5" spans="1:6">
      <c r="A5" s="52" t="s">
        <v>79</v>
      </c>
      <c r="B5" s="49">
        <v>1000000</v>
      </c>
      <c r="C5" s="62">
        <v>12.1</v>
      </c>
      <c r="D5" s="49">
        <f t="shared" si="0"/>
        <v>12100000</v>
      </c>
      <c r="E5" s="58">
        <v>0.16800000000000001</v>
      </c>
      <c r="F5" s="49">
        <f t="shared" si="1"/>
        <v>10067200</v>
      </c>
    </row>
    <row r="6" spans="1:6">
      <c r="A6" s="52" t="s">
        <v>80</v>
      </c>
      <c r="B6" s="49">
        <v>7500000</v>
      </c>
      <c r="C6" s="62">
        <v>8.1</v>
      </c>
      <c r="D6" s="49">
        <f t="shared" si="0"/>
        <v>60750000</v>
      </c>
      <c r="E6" s="58">
        <v>9.0999999999999998E-2</v>
      </c>
      <c r="F6" s="49">
        <f t="shared" si="1"/>
        <v>55221750</v>
      </c>
    </row>
    <row r="7" spans="1:6">
      <c r="A7" s="52" t="s">
        <v>112</v>
      </c>
      <c r="B7" s="49">
        <v>1500000</v>
      </c>
      <c r="C7" s="62">
        <v>11.6</v>
      </c>
      <c r="D7" s="49">
        <f t="shared" si="0"/>
        <v>17400000</v>
      </c>
      <c r="E7" s="58">
        <v>0.14099999999999999</v>
      </c>
      <c r="F7" s="49">
        <f t="shared" si="1"/>
        <v>14946600</v>
      </c>
    </row>
    <row r="8" spans="1:6">
      <c r="A8" s="52" t="s">
        <v>113</v>
      </c>
      <c r="B8" s="49">
        <v>750000</v>
      </c>
      <c r="C8" s="62">
        <v>9.1</v>
      </c>
      <c r="D8" s="49">
        <f t="shared" si="0"/>
        <v>6825000</v>
      </c>
      <c r="E8" s="58">
        <v>0.13900000000000001</v>
      </c>
      <c r="F8" s="49">
        <f t="shared" si="1"/>
        <v>5876325</v>
      </c>
    </row>
    <row r="9" spans="1:6">
      <c r="A9" s="52" t="s">
        <v>114</v>
      </c>
      <c r="B9" s="49">
        <v>1100000</v>
      </c>
      <c r="C9" s="62">
        <v>8.1</v>
      </c>
      <c r="D9" s="49">
        <f t="shared" si="0"/>
        <v>8910000</v>
      </c>
      <c r="E9" s="58">
        <v>0.19500000000000001</v>
      </c>
      <c r="F9" s="49">
        <f t="shared" si="1"/>
        <v>7172550</v>
      </c>
    </row>
    <row r="10" spans="1:6">
      <c r="A10" s="52" t="s">
        <v>116</v>
      </c>
      <c r="B10" s="49">
        <v>700000</v>
      </c>
      <c r="C10" s="62">
        <v>15.1</v>
      </c>
      <c r="D10" s="49">
        <f t="shared" si="0"/>
        <v>10570000</v>
      </c>
      <c r="E10" s="58">
        <v>0.14799999999999999</v>
      </c>
      <c r="F10" s="49">
        <f t="shared" si="1"/>
        <v>9005640</v>
      </c>
    </row>
    <row r="11" spans="1:6">
      <c r="A11" s="52" t="s">
        <v>115</v>
      </c>
      <c r="B11" s="49">
        <v>850000</v>
      </c>
      <c r="C11" s="62">
        <v>14.2</v>
      </c>
      <c r="D11" s="49">
        <f t="shared" si="0"/>
        <v>12070000</v>
      </c>
      <c r="E11" s="58">
        <v>0.254</v>
      </c>
      <c r="F11" s="49">
        <f t="shared" si="1"/>
        <v>9004220</v>
      </c>
    </row>
    <row r="12" spans="1:6" ht="12.75" thickBot="1">
      <c r="B12" s="65">
        <f>SUM(B3:B11)</f>
        <v>18900000</v>
      </c>
      <c r="C12" s="66"/>
      <c r="D12" s="65">
        <f>SUM(D3:D11)</f>
        <v>183920000</v>
      </c>
      <c r="F12" s="65">
        <f>SUM(F3:F11)</f>
        <v>154916960</v>
      </c>
    </row>
    <row r="13" spans="1:6" ht="12.75" thickTop="1"/>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9"/>
  <sheetViews>
    <sheetView workbookViewId="0">
      <selection activeCell="F24" sqref="F24"/>
    </sheetView>
  </sheetViews>
  <sheetFormatPr defaultRowHeight="12"/>
  <cols>
    <col min="1" max="1" width="8.85546875" style="2" bestFit="1" customWidth="1"/>
    <col min="2" max="2" width="11.5703125" style="2" bestFit="1" customWidth="1"/>
    <col min="3" max="3" width="7.140625" style="2" bestFit="1" customWidth="1"/>
    <col min="4" max="4" width="10.5703125" style="2" bestFit="1" customWidth="1"/>
    <col min="5" max="16384" width="9.140625" style="2"/>
  </cols>
  <sheetData>
    <row r="1" spans="1:4">
      <c r="A1" s="53">
        <v>3.1</v>
      </c>
      <c r="B1" s="1" t="str">
        <f>'Liquid Capital'!$B$76</f>
        <v>Concentration in Margin Financing</v>
      </c>
    </row>
    <row r="2" spans="1:4" ht="24">
      <c r="A2" s="47" t="s">
        <v>101</v>
      </c>
      <c r="B2" s="47" t="s">
        <v>100</v>
      </c>
      <c r="C2" s="35" t="s">
        <v>93</v>
      </c>
      <c r="D2" s="47" t="s">
        <v>102</v>
      </c>
    </row>
    <row r="3" spans="1:4">
      <c r="A3" s="52">
        <v>601</v>
      </c>
      <c r="B3" s="49">
        <v>1000000</v>
      </c>
      <c r="C3" s="50">
        <f>B3/$B$18</f>
        <v>6.2976257950752568E-2</v>
      </c>
      <c r="D3" s="49">
        <f>IF(C3&gt;10%,B3,0)</f>
        <v>0</v>
      </c>
    </row>
    <row r="4" spans="1:4">
      <c r="A4" s="52">
        <v>602</v>
      </c>
      <c r="B4" s="49">
        <v>2000000</v>
      </c>
      <c r="C4" s="50">
        <f t="shared" ref="C4:C17" si="0">B4/$B$18</f>
        <v>0.12595251590150514</v>
      </c>
      <c r="D4" s="49">
        <f t="shared" ref="D4:D17" si="1">IF(C4&gt;10%,B4,0)</f>
        <v>2000000</v>
      </c>
    </row>
    <row r="5" spans="1:4">
      <c r="A5" s="52">
        <v>603</v>
      </c>
      <c r="B5" s="49">
        <v>1100000</v>
      </c>
      <c r="C5" s="50">
        <f t="shared" si="0"/>
        <v>6.9273883745827824E-2</v>
      </c>
      <c r="D5" s="49">
        <f t="shared" si="1"/>
        <v>0</v>
      </c>
    </row>
    <row r="6" spans="1:4">
      <c r="A6" s="52">
        <v>604</v>
      </c>
      <c r="B6" s="49">
        <v>800000</v>
      </c>
      <c r="C6" s="50">
        <f t="shared" si="0"/>
        <v>5.0381006360602054E-2</v>
      </c>
      <c r="D6" s="49">
        <f t="shared" si="1"/>
        <v>0</v>
      </c>
    </row>
    <row r="7" spans="1:4">
      <c r="A7" s="52">
        <v>605</v>
      </c>
      <c r="B7" s="49">
        <v>500000</v>
      </c>
      <c r="C7" s="50">
        <f t="shared" si="0"/>
        <v>3.1488128975376284E-2</v>
      </c>
      <c r="D7" s="49">
        <f t="shared" si="1"/>
        <v>0</v>
      </c>
    </row>
    <row r="8" spans="1:4">
      <c r="A8" s="52">
        <v>606</v>
      </c>
      <c r="B8" s="49">
        <v>660000</v>
      </c>
      <c r="C8" s="50">
        <f t="shared" si="0"/>
        <v>4.1564330247496693E-2</v>
      </c>
      <c r="D8" s="49">
        <f t="shared" si="1"/>
        <v>0</v>
      </c>
    </row>
    <row r="9" spans="1:4">
      <c r="A9" s="52">
        <v>607</v>
      </c>
      <c r="B9" s="49">
        <v>920000</v>
      </c>
      <c r="C9" s="50">
        <f t="shared" si="0"/>
        <v>5.793815731469236E-2</v>
      </c>
      <c r="D9" s="49">
        <f t="shared" si="1"/>
        <v>0</v>
      </c>
    </row>
    <row r="10" spans="1:4">
      <c r="A10" s="52">
        <v>608</v>
      </c>
      <c r="B10" s="49">
        <v>2200000</v>
      </c>
      <c r="C10" s="50">
        <f t="shared" si="0"/>
        <v>0.13854776749165565</v>
      </c>
      <c r="D10" s="49">
        <f t="shared" si="1"/>
        <v>2200000</v>
      </c>
    </row>
    <row r="11" spans="1:4">
      <c r="A11" s="52">
        <v>609</v>
      </c>
      <c r="B11" s="49">
        <v>990000</v>
      </c>
      <c r="C11" s="50">
        <f t="shared" si="0"/>
        <v>6.2346495371245043E-2</v>
      </c>
      <c r="D11" s="49">
        <f t="shared" si="1"/>
        <v>0</v>
      </c>
    </row>
    <row r="12" spans="1:4">
      <c r="A12" s="52">
        <v>610</v>
      </c>
      <c r="B12" s="49">
        <v>1500000</v>
      </c>
      <c r="C12" s="50">
        <f t="shared" si="0"/>
        <v>9.4464386926128852E-2</v>
      </c>
      <c r="D12" s="49">
        <f t="shared" si="1"/>
        <v>0</v>
      </c>
    </row>
    <row r="13" spans="1:4">
      <c r="A13" s="52">
        <v>611</v>
      </c>
      <c r="B13" s="49">
        <v>1020000</v>
      </c>
      <c r="C13" s="50">
        <f t="shared" si="0"/>
        <v>6.4235783109767616E-2</v>
      </c>
      <c r="D13" s="49">
        <f t="shared" si="1"/>
        <v>0</v>
      </c>
    </row>
    <row r="14" spans="1:4">
      <c r="A14" s="52">
        <v>612</v>
      </c>
      <c r="B14" s="49">
        <v>1009000</v>
      </c>
      <c r="C14" s="50">
        <f t="shared" si="0"/>
        <v>6.3543044272309335E-2</v>
      </c>
      <c r="D14" s="49">
        <f t="shared" si="1"/>
        <v>0</v>
      </c>
    </row>
    <row r="15" spans="1:4">
      <c r="A15" s="52">
        <v>613</v>
      </c>
      <c r="B15" s="49">
        <v>1150000</v>
      </c>
      <c r="C15" s="50">
        <f t="shared" si="0"/>
        <v>7.2422696643365453E-2</v>
      </c>
      <c r="D15" s="49">
        <f t="shared" si="1"/>
        <v>0</v>
      </c>
    </row>
    <row r="16" spans="1:4">
      <c r="A16" s="52">
        <v>614</v>
      </c>
      <c r="B16" s="49">
        <v>950000</v>
      </c>
      <c r="C16" s="50">
        <f t="shared" si="0"/>
        <v>5.9827445053214939E-2</v>
      </c>
      <c r="D16" s="49">
        <f t="shared" si="1"/>
        <v>0</v>
      </c>
    </row>
    <row r="17" spans="1:4">
      <c r="A17" s="52">
        <v>615</v>
      </c>
      <c r="B17" s="49">
        <v>80000</v>
      </c>
      <c r="C17" s="50">
        <f t="shared" si="0"/>
        <v>5.0381006360602056E-3</v>
      </c>
      <c r="D17" s="49">
        <f t="shared" si="1"/>
        <v>0</v>
      </c>
    </row>
    <row r="18" spans="1:4" ht="12.75" thickBot="1">
      <c r="B18" s="51">
        <f>SUM(B3:B17)</f>
        <v>15879000</v>
      </c>
      <c r="D18" s="51">
        <f>SUM(D3:D17)</f>
        <v>4200000</v>
      </c>
    </row>
    <row r="19" spans="1:4" ht="12.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Liquid Capital</vt:lpstr>
      <vt:lpstr>1.5 &amp; 3.8</vt:lpstr>
      <vt:lpstr>1.17 (i)</vt:lpstr>
      <vt:lpstr>1.17 (v)</vt:lpstr>
      <vt:lpstr>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2017-01-16T13:46:33Z</dcterms:modified>
</cp:coreProperties>
</file>